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350"/>
  </bookViews>
  <sheets>
    <sheet name="Сырьё лето" sheetId="3" r:id="rId1"/>
    <sheet name="Меню лето" sheetId="4" r:id="rId2"/>
  </sheets>
  <calcPr calcId="162913"/>
</workbook>
</file>

<file path=xl/calcChain.xml><?xml version="1.0" encoding="utf-8"?>
<calcChain xmlns="http://schemas.openxmlformats.org/spreadsheetml/2006/main">
  <c r="D38" i="4" l="1"/>
  <c r="G118" i="4"/>
  <c r="M67" i="4"/>
  <c r="M118" i="4"/>
  <c r="M10" i="4"/>
  <c r="S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F118" i="4"/>
  <c r="E118" i="4"/>
  <c r="H24" i="4"/>
  <c r="F37" i="4" l="1"/>
  <c r="H37" i="4" s="1"/>
  <c r="F73" i="4"/>
  <c r="F107" i="4"/>
  <c r="H107" i="4" s="1"/>
  <c r="H11" i="4"/>
  <c r="F165" i="3" l="1"/>
  <c r="I165" i="3" s="1"/>
  <c r="AF127" i="3" s="1"/>
  <c r="E165" i="3"/>
  <c r="H165" i="3" s="1"/>
  <c r="F164" i="3"/>
  <c r="I164" i="3" s="1"/>
  <c r="AE127" i="3" s="1"/>
  <c r="E164" i="3"/>
  <c r="H164" i="3" s="1"/>
  <c r="F163" i="3"/>
  <c r="I163" i="3" s="1"/>
  <c r="AD127" i="3" s="1"/>
  <c r="E163" i="3"/>
  <c r="H163" i="3" s="1"/>
  <c r="F162" i="3"/>
  <c r="I162" i="3" s="1"/>
  <c r="E162" i="3"/>
  <c r="H162" i="3" s="1"/>
  <c r="F161" i="3"/>
  <c r="I161" i="3" s="1"/>
  <c r="AC127" i="3" s="1"/>
  <c r="E161" i="3"/>
  <c r="H161" i="3" s="1"/>
  <c r="F160" i="3"/>
  <c r="I160" i="3" s="1"/>
  <c r="AB127" i="3" s="1"/>
  <c r="E160" i="3"/>
  <c r="H160" i="3" s="1"/>
  <c r="F159" i="3"/>
  <c r="I159" i="3" s="1"/>
  <c r="AA127" i="3" s="1"/>
  <c r="E159" i="3"/>
  <c r="H159" i="3" s="1"/>
  <c r="F158" i="3"/>
  <c r="I158" i="3" s="1"/>
  <c r="Z127" i="3" s="1"/>
  <c r="E158" i="3"/>
  <c r="H158" i="3" s="1"/>
  <c r="F157" i="3"/>
  <c r="I157" i="3" s="1"/>
  <c r="Y127" i="3" s="1"/>
  <c r="E157" i="3"/>
  <c r="H157" i="3" s="1"/>
  <c r="F156" i="3"/>
  <c r="I156" i="3" s="1"/>
  <c r="X127" i="3" s="1"/>
  <c r="E156" i="3"/>
  <c r="H156" i="3" s="1"/>
  <c r="F155" i="3"/>
  <c r="I155" i="3" s="1"/>
  <c r="W127" i="3" s="1"/>
  <c r="E155" i="3"/>
  <c r="H155" i="3" s="1"/>
  <c r="F154" i="3"/>
  <c r="I154" i="3" s="1"/>
  <c r="V127" i="3" s="1"/>
  <c r="E154" i="3"/>
  <c r="H154" i="3" s="1"/>
  <c r="F153" i="3"/>
  <c r="I153" i="3" s="1"/>
  <c r="U127" i="3" s="1"/>
  <c r="E153" i="3"/>
  <c r="H153" i="3" s="1"/>
  <c r="F152" i="3"/>
  <c r="I152" i="3" s="1"/>
  <c r="T127" i="3" s="1"/>
  <c r="E152" i="3"/>
  <c r="H152" i="3" s="1"/>
  <c r="F151" i="3"/>
  <c r="I151" i="3" s="1"/>
  <c r="S127" i="3" s="1"/>
  <c r="E151" i="3"/>
  <c r="H151" i="3" s="1"/>
  <c r="F150" i="3"/>
  <c r="I150" i="3" s="1"/>
  <c r="R127" i="3" s="1"/>
  <c r="E150" i="3"/>
  <c r="H150" i="3" s="1"/>
  <c r="F149" i="3"/>
  <c r="I149" i="3" s="1"/>
  <c r="Q127" i="3" s="1"/>
  <c r="E149" i="3"/>
  <c r="H149" i="3" s="1"/>
  <c r="F148" i="3"/>
  <c r="I148" i="3" s="1"/>
  <c r="P127" i="3" s="1"/>
  <c r="E148" i="3"/>
  <c r="H148" i="3" s="1"/>
  <c r="F147" i="3"/>
  <c r="I147" i="3" s="1"/>
  <c r="O127" i="3" s="1"/>
  <c r="E147" i="3"/>
  <c r="H147" i="3" s="1"/>
  <c r="F146" i="3"/>
  <c r="I146" i="3" s="1"/>
  <c r="N127" i="3" s="1"/>
  <c r="E146" i="3"/>
  <c r="H146" i="3" s="1"/>
  <c r="F145" i="3"/>
  <c r="I145" i="3" s="1"/>
  <c r="M127" i="3" s="1"/>
  <c r="E145" i="3"/>
  <c r="H145" i="3" s="1"/>
  <c r="F144" i="3"/>
  <c r="I144" i="3" s="1"/>
  <c r="L127" i="3" s="1"/>
  <c r="E144" i="3"/>
  <c r="H144" i="3" s="1"/>
  <c r="F143" i="3"/>
  <c r="I143" i="3" s="1"/>
  <c r="K127" i="3" s="1"/>
  <c r="E143" i="3"/>
  <c r="H143" i="3" s="1"/>
  <c r="F142" i="3"/>
  <c r="I142" i="3" s="1"/>
  <c r="J127" i="3" s="1"/>
  <c r="E142" i="3"/>
  <c r="H142" i="3" s="1"/>
  <c r="F141" i="3"/>
  <c r="I141" i="3" s="1"/>
  <c r="I127" i="3" s="1"/>
  <c r="E141" i="3"/>
  <c r="H141" i="3" s="1"/>
  <c r="F140" i="3"/>
  <c r="I140" i="3" s="1"/>
  <c r="H127" i="3" s="1"/>
  <c r="E140" i="3"/>
  <c r="H140" i="3" s="1"/>
  <c r="F139" i="3"/>
  <c r="I139" i="3" s="1"/>
  <c r="G127" i="3" s="1"/>
  <c r="E139" i="3"/>
  <c r="H139" i="3" s="1"/>
  <c r="F138" i="3"/>
  <c r="I138" i="3" s="1"/>
  <c r="F127" i="3" s="1"/>
  <c r="E138" i="3"/>
  <c r="H138" i="3" s="1"/>
  <c r="F137" i="3"/>
  <c r="I137" i="3" s="1"/>
  <c r="E127" i="3" s="1"/>
  <c r="E137" i="3"/>
  <c r="H137" i="3" s="1"/>
  <c r="F136" i="3"/>
  <c r="I136" i="3" s="1"/>
  <c r="D127" i="3" s="1"/>
  <c r="E136" i="3"/>
  <c r="H136" i="3" s="1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H122" i="3"/>
  <c r="G122" i="3"/>
  <c r="F122" i="3"/>
  <c r="E122" i="3"/>
  <c r="D122" i="3"/>
  <c r="C122" i="3"/>
  <c r="J113" i="3"/>
  <c r="J122" i="3" s="1"/>
  <c r="I113" i="3"/>
  <c r="I122" i="3" s="1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I110" i="3"/>
  <c r="H110" i="3"/>
  <c r="F110" i="3"/>
  <c r="E110" i="3"/>
  <c r="D110" i="3"/>
  <c r="C110" i="3"/>
  <c r="G104" i="3"/>
  <c r="G110" i="3" s="1"/>
  <c r="J102" i="3"/>
  <c r="J110" i="3" s="1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I86" i="3"/>
  <c r="H86" i="3"/>
  <c r="G86" i="3"/>
  <c r="F86" i="3"/>
  <c r="E86" i="3"/>
  <c r="D86" i="3"/>
  <c r="C86" i="3"/>
  <c r="J79" i="3"/>
  <c r="J78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I63" i="3"/>
  <c r="H63" i="3"/>
  <c r="G63" i="3"/>
  <c r="F63" i="3"/>
  <c r="E63" i="3"/>
  <c r="D63" i="3"/>
  <c r="C63" i="3"/>
  <c r="J55" i="3"/>
  <c r="J63" i="3" s="1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H52" i="3"/>
  <c r="G52" i="3"/>
  <c r="F52" i="3"/>
  <c r="E52" i="3"/>
  <c r="D52" i="3"/>
  <c r="C52" i="3"/>
  <c r="J45" i="3"/>
  <c r="I45" i="3"/>
  <c r="I52" i="3" s="1"/>
  <c r="J43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I28" i="3"/>
  <c r="H28" i="3"/>
  <c r="G28" i="3"/>
  <c r="F28" i="3"/>
  <c r="E28" i="3"/>
  <c r="D28" i="3"/>
  <c r="C28" i="3"/>
  <c r="J20" i="3"/>
  <c r="J28" i="3" s="1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M16" i="3"/>
  <c r="L16" i="3"/>
  <c r="K16" i="3"/>
  <c r="I16" i="3"/>
  <c r="H16" i="3"/>
  <c r="G16" i="3"/>
  <c r="F16" i="3"/>
  <c r="E16" i="3"/>
  <c r="D16" i="3"/>
  <c r="C16" i="3"/>
  <c r="N9" i="3"/>
  <c r="N16" i="3" s="1"/>
  <c r="J9" i="3"/>
  <c r="J16" i="3" s="1"/>
  <c r="J86" i="3" l="1"/>
  <c r="O126" i="3"/>
  <c r="O129" i="3" s="1"/>
  <c r="S126" i="3"/>
  <c r="S129" i="3" s="1"/>
  <c r="W126" i="3"/>
  <c r="W129" i="3" s="1"/>
  <c r="AA126" i="3"/>
  <c r="AA129" i="3" s="1"/>
  <c r="AE126" i="3"/>
  <c r="AE129" i="3" s="1"/>
  <c r="K126" i="3"/>
  <c r="K129" i="3" s="1"/>
  <c r="J52" i="3"/>
  <c r="J126" i="3" s="1"/>
  <c r="J129" i="3" s="1"/>
  <c r="G126" i="3"/>
  <c r="G129" i="3" s="1"/>
  <c r="M126" i="3"/>
  <c r="M129" i="3" s="1"/>
  <c r="U126" i="3"/>
  <c r="U129" i="3" s="1"/>
  <c r="Y126" i="3"/>
  <c r="Y129" i="3" s="1"/>
  <c r="Q126" i="3"/>
  <c r="Q129" i="3" s="1"/>
  <c r="AC126" i="3"/>
  <c r="AC129" i="3" s="1"/>
  <c r="D126" i="3"/>
  <c r="D129" i="3" s="1"/>
  <c r="F126" i="3"/>
  <c r="F129" i="3" s="1"/>
  <c r="N126" i="3"/>
  <c r="N129" i="3" s="1"/>
  <c r="R126" i="3"/>
  <c r="R129" i="3" s="1"/>
  <c r="V126" i="3"/>
  <c r="V129" i="3" s="1"/>
  <c r="Z126" i="3"/>
  <c r="Z129" i="3" s="1"/>
  <c r="AD126" i="3"/>
  <c r="AD129" i="3" s="1"/>
  <c r="I126" i="3"/>
  <c r="I129" i="3" s="1"/>
  <c r="E126" i="3"/>
  <c r="E129" i="3" s="1"/>
  <c r="H126" i="3"/>
  <c r="H129" i="3" s="1"/>
  <c r="L126" i="3"/>
  <c r="L129" i="3" s="1"/>
  <c r="P126" i="3"/>
  <c r="P129" i="3" s="1"/>
  <c r="T126" i="3"/>
  <c r="T129" i="3" s="1"/>
  <c r="X126" i="3"/>
  <c r="X129" i="3" s="1"/>
  <c r="AB126" i="3"/>
  <c r="AB129" i="3" s="1"/>
  <c r="AF126" i="3"/>
  <c r="AF129" i="3" s="1"/>
  <c r="G79" i="4" l="1"/>
  <c r="F79" i="4"/>
  <c r="E79" i="4"/>
  <c r="H101" i="4"/>
  <c r="G31" i="4"/>
  <c r="F31" i="4"/>
  <c r="E31" i="4"/>
  <c r="S120" i="4"/>
  <c r="S97" i="4"/>
  <c r="S85" i="4"/>
  <c r="E74" i="4"/>
  <c r="F74" i="4"/>
  <c r="G74" i="4"/>
  <c r="I74" i="4"/>
  <c r="J74" i="4"/>
  <c r="K74" i="4"/>
  <c r="L74" i="4"/>
  <c r="M74" i="4"/>
  <c r="N74" i="4"/>
  <c r="O74" i="4"/>
  <c r="P74" i="4"/>
  <c r="Q74" i="4"/>
  <c r="R74" i="4"/>
  <c r="S74" i="4"/>
  <c r="D74" i="4"/>
  <c r="S62" i="4"/>
  <c r="E51" i="4"/>
  <c r="F51" i="4"/>
  <c r="G51" i="4"/>
  <c r="I51" i="4"/>
  <c r="J51" i="4"/>
  <c r="K51" i="4"/>
  <c r="L51" i="4"/>
  <c r="M51" i="4"/>
  <c r="N51" i="4"/>
  <c r="O51" i="4"/>
  <c r="P51" i="4"/>
  <c r="Q51" i="4"/>
  <c r="R51" i="4"/>
  <c r="S51" i="4"/>
  <c r="D51" i="4"/>
  <c r="S38" i="4"/>
  <c r="S27" i="4"/>
  <c r="E108" i="4"/>
  <c r="F108" i="4"/>
  <c r="G108" i="4"/>
  <c r="I108" i="4"/>
  <c r="J108" i="4"/>
  <c r="K108" i="4"/>
  <c r="L108" i="4"/>
  <c r="M108" i="4"/>
  <c r="N108" i="4"/>
  <c r="O108" i="4"/>
  <c r="P108" i="4"/>
  <c r="Q108" i="4"/>
  <c r="R108" i="4"/>
  <c r="S108" i="4"/>
  <c r="D108" i="4"/>
  <c r="S131" i="4" l="1"/>
  <c r="H57" i="4"/>
  <c r="H112" i="4"/>
  <c r="H113" i="4"/>
  <c r="H114" i="4"/>
  <c r="H115" i="4"/>
  <c r="H116" i="4"/>
  <c r="H117" i="4"/>
  <c r="H118" i="4"/>
  <c r="G119" i="4"/>
  <c r="F119" i="4"/>
  <c r="E119" i="4"/>
  <c r="H106" i="4"/>
  <c r="H104" i="4"/>
  <c r="H103" i="4"/>
  <c r="H95" i="4"/>
  <c r="H94" i="4"/>
  <c r="H93" i="4"/>
  <c r="H90" i="4"/>
  <c r="H91" i="4"/>
  <c r="H92" i="4"/>
  <c r="H96" i="4"/>
  <c r="H89" i="4"/>
  <c r="H79" i="4"/>
  <c r="H80" i="4"/>
  <c r="H81" i="4"/>
  <c r="H82" i="4"/>
  <c r="H83" i="4"/>
  <c r="H78" i="4"/>
  <c r="H73" i="4"/>
  <c r="H67" i="4"/>
  <c r="H68" i="4"/>
  <c r="H69" i="4"/>
  <c r="H70" i="4"/>
  <c r="H71" i="4"/>
  <c r="H72" i="4"/>
  <c r="H66" i="4"/>
  <c r="H56" i="4"/>
  <c r="H58" i="4"/>
  <c r="H59" i="4"/>
  <c r="H60" i="4"/>
  <c r="H61" i="4"/>
  <c r="H55" i="4"/>
  <c r="H43" i="4"/>
  <c r="H44" i="4"/>
  <c r="H45" i="4"/>
  <c r="H46" i="4"/>
  <c r="H47" i="4"/>
  <c r="H48" i="4"/>
  <c r="H42" i="4"/>
  <c r="Q33" i="4"/>
  <c r="N33" i="4"/>
  <c r="G33" i="4"/>
  <c r="H33" i="4" s="1"/>
  <c r="H32" i="4"/>
  <c r="H34" i="4"/>
  <c r="H35" i="4"/>
  <c r="H36" i="4"/>
  <c r="H102" i="4"/>
  <c r="H31" i="4"/>
  <c r="H20" i="4"/>
  <c r="H22" i="4"/>
  <c r="H23" i="4"/>
  <c r="H25" i="4"/>
  <c r="H19" i="4"/>
  <c r="H15" i="4"/>
  <c r="D16" i="4"/>
  <c r="H10" i="4"/>
  <c r="H8" i="4"/>
  <c r="H13" i="4"/>
  <c r="H14" i="4"/>
  <c r="H9" i="4"/>
  <c r="H51" i="4" l="1"/>
  <c r="H108" i="4"/>
  <c r="H74" i="4"/>
  <c r="H119" i="4"/>
  <c r="I85" i="4" l="1"/>
  <c r="J85" i="4"/>
  <c r="K85" i="4"/>
  <c r="L85" i="4"/>
  <c r="M85" i="4"/>
  <c r="N85" i="4"/>
  <c r="O85" i="4"/>
  <c r="P85" i="4"/>
  <c r="Q85" i="4"/>
  <c r="R85" i="4"/>
  <c r="D85" i="4"/>
  <c r="F62" i="4"/>
  <c r="L62" i="4"/>
  <c r="D62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D120" i="4"/>
  <c r="D27" i="4" l="1"/>
  <c r="G97" i="4" l="1"/>
  <c r="F97" i="4"/>
  <c r="I97" i="4"/>
  <c r="J97" i="4"/>
  <c r="K97" i="4"/>
  <c r="L97" i="4"/>
  <c r="M97" i="4"/>
  <c r="N97" i="4"/>
  <c r="O97" i="4"/>
  <c r="P97" i="4"/>
  <c r="Q97" i="4"/>
  <c r="R97" i="4"/>
  <c r="D97" i="4"/>
  <c r="E97" i="4" l="1"/>
  <c r="H97" i="4"/>
  <c r="G84" i="4" l="1"/>
  <c r="G85" i="4" s="1"/>
  <c r="F84" i="4"/>
  <c r="F85" i="4" s="1"/>
  <c r="E84" i="4"/>
  <c r="R62" i="4"/>
  <c r="Q62" i="4"/>
  <c r="P62" i="4"/>
  <c r="O62" i="4"/>
  <c r="N62" i="4"/>
  <c r="M62" i="4"/>
  <c r="K62" i="4"/>
  <c r="J62" i="4"/>
  <c r="I62" i="4"/>
  <c r="G62" i="4"/>
  <c r="E62" i="4"/>
  <c r="P38" i="4"/>
  <c r="K38" i="4"/>
  <c r="J38" i="4"/>
  <c r="I38" i="4"/>
  <c r="G38" i="4"/>
  <c r="L38" i="4"/>
  <c r="F38" i="4"/>
  <c r="E38" i="4"/>
  <c r="R27" i="4"/>
  <c r="Q27" i="4"/>
  <c r="P27" i="4"/>
  <c r="O27" i="4"/>
  <c r="N27" i="4"/>
  <c r="M27" i="4"/>
  <c r="L27" i="4"/>
  <c r="J27" i="4"/>
  <c r="G27" i="4"/>
  <c r="Q12" i="4"/>
  <c r="P12" i="4"/>
  <c r="O12" i="4"/>
  <c r="N12" i="4"/>
  <c r="M12" i="4"/>
  <c r="J12" i="4"/>
  <c r="I12" i="4"/>
  <c r="G12" i="4"/>
  <c r="F12" i="4"/>
  <c r="E12" i="4"/>
  <c r="P131" i="4" l="1"/>
  <c r="G131" i="4"/>
  <c r="L131" i="4"/>
  <c r="J131" i="4"/>
  <c r="E85" i="4"/>
  <c r="H84" i="4"/>
  <c r="H85" i="4" s="1"/>
  <c r="N38" i="4"/>
  <c r="N131" i="4" s="1"/>
  <c r="R38" i="4"/>
  <c r="R131" i="4" s="1"/>
  <c r="E27" i="4"/>
  <c r="H21" i="4"/>
  <c r="H12" i="4"/>
  <c r="I27" i="4"/>
  <c r="I131" i="4" s="1"/>
  <c r="M38" i="4"/>
  <c r="M131" i="4" s="1"/>
  <c r="Q38" i="4"/>
  <c r="Q131" i="4" s="1"/>
  <c r="O38" i="4"/>
  <c r="O131" i="4" s="1"/>
  <c r="F27" i="4"/>
  <c r="F131" i="4" s="1"/>
  <c r="K27" i="4"/>
  <c r="K131" i="4" s="1"/>
  <c r="H62" i="4"/>
  <c r="E131" i="4" l="1"/>
  <c r="H38" i="4"/>
  <c r="H27" i="4"/>
  <c r="H131" i="4" l="1"/>
</calcChain>
</file>

<file path=xl/sharedStrings.xml><?xml version="1.0" encoding="utf-8"?>
<sst xmlns="http://schemas.openxmlformats.org/spreadsheetml/2006/main" count="363" uniqueCount="175">
  <si>
    <t>Фрукты свежие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</si>
  <si>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</si>
  <si>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</si>
  <si>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</si>
  <si>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</si>
  <si>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</si>
  <si>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</si>
  <si>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</si>
  <si>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</si>
  <si>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</si>
  <si>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</si>
  <si>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</si>
  <si>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</si>
  <si>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</si>
  <si>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</si>
  <si>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</si>
  <si>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Отклонение (+/- 5 %)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</si>
  <si>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</si>
  <si>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</si>
  <si>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</si>
  <si>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</si>
  <si>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</si>
  <si>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</si>
  <si>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</si>
  <si>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</si>
  <si>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</si>
  <si>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</si>
  <si>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</si>
  <si>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</si>
  <si>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</si>
  <si>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Запеканка из творога</t>
  </si>
  <si>
    <t>Сметана</t>
  </si>
  <si>
    <t>Компот из сухофруктов</t>
  </si>
  <si>
    <t>Сыр</t>
  </si>
  <si>
    <t>Хлеб ржаной                </t>
  </si>
  <si>
    <t>7-11 лет</t>
  </si>
  <si>
    <t>Итого за сутки, нетто</t>
  </si>
  <si>
    <t>Сухофрукты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</si>
  <si>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</si>
  <si>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</si>
  <si>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</si>
  <si>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</si>
  <si>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</si>
  <si>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</si>
  <si>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</si>
  <si>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</si>
  <si>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</si>
  <si>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</si>
  <si>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</si>
  <si>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</si>
  <si>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</si>
  <si>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Напиток из сухофруктов</t>
  </si>
  <si>
    <t xml:space="preserve">Суп крестьянский с крупой </t>
  </si>
  <si>
    <t xml:space="preserve">Хлеб пшеничный </t>
  </si>
  <si>
    <t>Картофельное пюре</t>
  </si>
  <si>
    <t>Борщ с картофелем и фасолью</t>
  </si>
  <si>
    <t xml:space="preserve">Картофель отварной </t>
  </si>
  <si>
    <t>Рассольник по-ленинградски</t>
  </si>
  <si>
    <t xml:space="preserve">Рыба тушенная в томате с овощами </t>
  </si>
  <si>
    <t xml:space="preserve">Молоко </t>
  </si>
  <si>
    <t>Творог</t>
  </si>
  <si>
    <t>на 10 дней</t>
  </si>
  <si>
    <t>Рагу из овощей</t>
  </si>
  <si>
    <t xml:space="preserve">Борщ </t>
  </si>
  <si>
    <t>Борщ с капустой и картофелем</t>
  </si>
  <si>
    <t>Шницель натуральный рубленный</t>
  </si>
  <si>
    <t>Щи из свежей капусты с картофелем</t>
  </si>
  <si>
    <t>Л 145</t>
  </si>
  <si>
    <t>Суп летний овощной</t>
  </si>
  <si>
    <t xml:space="preserve">Чай с сахаром         </t>
  </si>
  <si>
    <t>№ рецептуры</t>
  </si>
  <si>
    <t>Наименование блюда</t>
  </si>
  <si>
    <t>Выход, г</t>
  </si>
  <si>
    <t>Пищевые вещества</t>
  </si>
  <si>
    <t>Энергетическая ценность</t>
  </si>
  <si>
    <t>Витамины</t>
  </si>
  <si>
    <t>Минеральные вещества</t>
  </si>
  <si>
    <t>Б</t>
  </si>
  <si>
    <t>Ж</t>
  </si>
  <si>
    <t>У</t>
  </si>
  <si>
    <t>В1</t>
  </si>
  <si>
    <t>В2</t>
  </si>
  <si>
    <t>С</t>
  </si>
  <si>
    <t>А</t>
  </si>
  <si>
    <t>Е</t>
  </si>
  <si>
    <t>Кальций (мг)</t>
  </si>
  <si>
    <t>Фосфор (мг)</t>
  </si>
  <si>
    <t>Магний (мг)</t>
  </si>
  <si>
    <t>Железо (мг)</t>
  </si>
  <si>
    <t>обед 35 %</t>
  </si>
  <si>
    <t>по СанПиН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</si>
  <si>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</si>
  <si>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</si>
  <si>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</si>
  <si>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</si>
  <si>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</si>
  <si>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</si>
  <si>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>Субпродукты (печень, язык, сердце) Колбасные изделия</t>
  </si>
  <si>
    <t>Комплекс 3</t>
  </si>
  <si>
    <t xml:space="preserve">Сосиска запеченная с сыром  </t>
  </si>
  <si>
    <t xml:space="preserve">Компот из фруктов </t>
  </si>
  <si>
    <t xml:space="preserve">Птица запеченная </t>
  </si>
  <si>
    <t>Омлет с сыром</t>
  </si>
  <si>
    <t xml:space="preserve">Котлеты или биточки рыбные </t>
  </si>
  <si>
    <t>Суп картофельный с мясными фрикадельками</t>
  </si>
  <si>
    <t>Суп из овощей</t>
  </si>
  <si>
    <t>Л135</t>
  </si>
  <si>
    <t xml:space="preserve">Макаронные изделия отварные с овощами </t>
  </si>
  <si>
    <t xml:space="preserve">Суп с макронными изделиями </t>
  </si>
  <si>
    <t>Гуляш</t>
  </si>
  <si>
    <t>Пирог фруктовый "Кубанский"</t>
  </si>
  <si>
    <t xml:space="preserve">Овощи натуральные </t>
  </si>
  <si>
    <t xml:space="preserve">   фрикадельки мясные</t>
  </si>
  <si>
    <t>Соус сметанный сладкий</t>
  </si>
  <si>
    <t>Цинк</t>
  </si>
  <si>
    <t>Йод</t>
  </si>
  <si>
    <t xml:space="preserve">Компот из ягод </t>
  </si>
  <si>
    <t xml:space="preserve">Рыба припущенная </t>
  </si>
  <si>
    <t>0.01</t>
  </si>
  <si>
    <t>0.015</t>
  </si>
  <si>
    <t xml:space="preserve"> </t>
  </si>
  <si>
    <t>кКал</t>
  </si>
  <si>
    <t>Л 147</t>
  </si>
  <si>
    <t>Зеленый горошек консервированный</t>
  </si>
  <si>
    <t>256/330</t>
  </si>
  <si>
    <t xml:space="preserve">Чай с молоком        </t>
  </si>
  <si>
    <t>Среднее за 10 дней (фактич.)</t>
  </si>
  <si>
    <t>Итого за день по СанПиН</t>
  </si>
  <si>
    <t>Каша рассыпчатая (рисовая)</t>
  </si>
  <si>
    <t>Мясо тушеное в соусе</t>
  </si>
  <si>
    <t>День 1 (понедельник)</t>
  </si>
  <si>
    <t>Пищевая ценность ОБЕД</t>
  </si>
  <si>
    <t>Меню обедов для обучающихся 1-4 классов (сезон лето-осень)</t>
  </si>
  <si>
    <t>Накопительная сырьевая ведомость</t>
  </si>
  <si>
    <t>№ рец.</t>
  </si>
  <si>
    <t>Наменование блюд / сырья</t>
  </si>
  <si>
    <t>Выход, г, мл</t>
  </si>
  <si>
    <t>Макаронные изделия</t>
  </si>
  <si>
    <t>Соки натуральные</t>
  </si>
  <si>
    <t>Колбасные издедия (субпродукты)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</si>
  <si>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</si>
  <si>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</si>
  <si>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</si>
  <si>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</si>
  <si>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</si>
  <si>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>ИТОГО (норм. за 10 дней на одного человека по СанПин)</t>
  </si>
  <si>
    <t>ИТОГО (фактически выдано в качестве обедов продуктов в нетто на одного человека, г)</t>
  </si>
  <si>
    <t>День 2 (вторник)</t>
  </si>
  <si>
    <t>День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</si>
  <si>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</si>
  <si>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</si>
  <si>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</si>
  <si>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</si>
  <si>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</si>
  <si>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</si>
  <si>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</si>
  <si>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Сок натуральный (грушевый)</t>
  </si>
  <si>
    <t>Овощи свежие  (огурцы)</t>
  </si>
  <si>
    <t>Хлеб ржаной йодированный</t>
  </si>
  <si>
    <t>Молоко 2,5 %-ной жирности</t>
  </si>
  <si>
    <t>Каша вязкая (перловая)</t>
  </si>
  <si>
    <t>Фрукты свежие  (яблоки)</t>
  </si>
  <si>
    <t>Фрукты свежие (груши)</t>
  </si>
  <si>
    <t>Сок натуральный (яблочный)</t>
  </si>
  <si>
    <t>Сок натуральный (виноградный)</t>
  </si>
  <si>
    <t>Фрукты свежие (бананы)</t>
  </si>
  <si>
    <t xml:space="preserve">Хлеб ржаной йодированный </t>
  </si>
  <si>
    <t>Кондитерское изделие (вафли молочные)</t>
  </si>
  <si>
    <t>Кисломолочный продукт (кефир 2,7 %-ной жирности)</t>
  </si>
  <si>
    <t>Сок натуральный (яблочно-персиковый)</t>
  </si>
  <si>
    <t>Кисломолочный продукт (йогурт 2,7 %-ной жирности)</t>
  </si>
  <si>
    <t>Кисломолочный продукт (ряженка 2,7 %-ной жирности)</t>
  </si>
  <si>
    <t>Каша вязкая (пшеничная)</t>
  </si>
  <si>
    <t>250/20</t>
  </si>
  <si>
    <t>Итого сырья на одного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</si>
</sst>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4" fillId="0" borderId="1" xfId="0" applyFont="1" applyFill="1" applyBorder="1"/>
    <xf numFmtId="0" fontId="4" fillId="0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0" borderId="2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3" borderId="4" xfId="0" applyFont="1" applyFill="1" applyBorder="1"/>
    <xf numFmtId="0" fontId="3" fillId="3" borderId="1" xfId="0" applyFont="1" applyFill="1" applyBorder="1" applyAlignment="1">
      <alignment horizontal="center" wrapText="1"/>
    </xf>
    <xf numFmtId="2" fontId="5" fillId="0" borderId="4" xfId="0" applyNumberFormat="1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left" vertical="center"/>
    </xf>
    <xf numFmtId="2" fontId="7" fillId="9" borderId="1" xfId="0" applyNumberFormat="1" applyFont="1" applyFill="1" applyBorder="1" applyAlignment="1"/>
    <xf numFmtId="2" fontId="7" fillId="9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/>
    <xf numFmtId="2" fontId="7" fillId="3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/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1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/>
    <xf numFmtId="1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1" fontId="7" fillId="0" borderId="1" xfId="0" applyNumberFormat="1" applyFont="1" applyBorder="1"/>
    <xf numFmtId="2" fontId="7" fillId="9" borderId="1" xfId="0" applyNumberFormat="1" applyFont="1" applyFill="1" applyBorder="1"/>
    <xf numFmtId="2" fontId="5" fillId="2" borderId="1" xfId="0" applyNumberFormat="1" applyFont="1" applyFill="1" applyBorder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7" fillId="10" borderId="1" xfId="0" applyNumberFormat="1" applyFont="1" applyFill="1" applyBorder="1"/>
    <xf numFmtId="2" fontId="5" fillId="8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3" borderId="4" xfId="0" applyNumberFormat="1" applyFont="1" applyFill="1" applyBorder="1"/>
    <xf numFmtId="2" fontId="7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2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2" fontId="7" fillId="10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5" fillId="0" borderId="8" xfId="0" applyNumberFormat="1" applyFont="1" applyBorder="1" applyAlignment="1">
      <alignment horizontal="left" vertical="center"/>
    </xf>
    <xf numFmtId="0" fontId="4" fillId="0" borderId="1" xfId="0" applyNumberFormat="1" applyFont="1" applyFill="1" applyBorder="1"/>
    <xf numFmtId="0" fontId="4" fillId="0" borderId="2" xfId="0" applyNumberFormat="1" applyFont="1" applyFill="1" applyBorder="1"/>
    <xf numFmtId="0" fontId="3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horizontal="right"/>
    </xf>
    <xf numFmtId="0" fontId="7" fillId="9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/>
    <xf numFmtId="0" fontId="5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4" fillId="3" borderId="2" xfId="0" applyNumberFormat="1" applyFont="1" applyFill="1" applyBorder="1"/>
    <xf numFmtId="0" fontId="4" fillId="3" borderId="3" xfId="0" applyNumberFormat="1" applyFont="1" applyFill="1" applyBorder="1"/>
    <xf numFmtId="0" fontId="7" fillId="10" borderId="1" xfId="0" applyNumberFormat="1" applyFont="1" applyFill="1" applyBorder="1" applyAlignment="1">
      <alignment horizontal="right"/>
    </xf>
    <xf numFmtId="2" fontId="5" fillId="8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4" borderId="0" xfId="0" applyFont="1" applyFill="1"/>
    <xf numFmtId="0" fontId="3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4" borderId="10" xfId="0" applyFont="1" applyFill="1" applyBorder="1"/>
    <xf numFmtId="0" fontId="3" fillId="4" borderId="0" xfId="0" applyFont="1" applyFill="1"/>
    <xf numFmtId="0" fontId="11" fillId="3" borderId="0" xfId="0" applyFont="1" applyFill="1"/>
    <xf numFmtId="0" fontId="11" fillId="4" borderId="0" xfId="0" applyFont="1" applyFill="1"/>
    <xf numFmtId="0" fontId="12" fillId="3" borderId="0" xfId="0" applyFont="1" applyFill="1"/>
    <xf numFmtId="0" fontId="11" fillId="6" borderId="0" xfId="0" applyFont="1" applyFill="1"/>
    <xf numFmtId="2" fontId="7" fillId="5" borderId="1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>
      <alignment horizontal="center"/>
    </xf>
    <xf numFmtId="2" fontId="7" fillId="5" borderId="1" xfId="0" applyNumberFormat="1" applyFont="1" applyFill="1" applyBorder="1"/>
    <xf numFmtId="0" fontId="7" fillId="5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5" borderId="1" xfId="0" applyFill="1" applyBorder="1"/>
    <xf numFmtId="2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0" fillId="0" borderId="0" xfId="0"/>
    <xf numFmtId="0" fontId="4" fillId="0" borderId="1" xfId="0" applyFont="1" applyFill="1" applyBorder="1"/>
    <xf numFmtId="0" fontId="4" fillId="0" borderId="0" xfId="0" applyFont="1" applyFill="1"/>
    <xf numFmtId="0" fontId="4" fillId="3" borderId="1" xfId="0" applyFont="1" applyFill="1" applyBorder="1"/>
    <xf numFmtId="0" fontId="4" fillId="0" borderId="2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3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2" fontId="7" fillId="9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3" borderId="4" xfId="0" applyNumberFormat="1" applyFont="1" applyFill="1" applyBorder="1"/>
    <xf numFmtId="2" fontId="7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vertical="center"/>
    </xf>
    <xf numFmtId="0" fontId="9" fillId="0" borderId="0" xfId="0" applyFont="1"/>
    <xf numFmtId="2" fontId="7" fillId="10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/>
    <xf numFmtId="0" fontId="4" fillId="0" borderId="2" xfId="0" applyNumberFormat="1" applyFont="1" applyFill="1" applyBorder="1"/>
    <xf numFmtId="0" fontId="4" fillId="3" borderId="1" xfId="0" applyNumberFormat="1" applyFont="1" applyFill="1" applyBorder="1"/>
    <xf numFmtId="0" fontId="4" fillId="3" borderId="2" xfId="0" applyNumberFormat="1" applyFont="1" applyFill="1" applyBorder="1"/>
    <xf numFmtId="0" fontId="4" fillId="3" borderId="2" xfId="0" applyFont="1" applyFill="1" applyBorder="1" applyAlignment="1">
      <alignment horizontal="center" wrapText="1"/>
    </xf>
    <xf numFmtId="2" fontId="7" fillId="5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5" borderId="1" xfId="0" applyFont="1" applyFill="1" applyBorder="1"/>
    <xf numFmtId="0" fontId="7" fillId="0" borderId="1" xfId="0" applyFont="1" applyBorder="1"/>
    <xf numFmtId="2" fontId="13" fillId="0" borderId="1" xfId="0" applyNumberFormat="1" applyFont="1" applyBorder="1"/>
    <xf numFmtId="0" fontId="7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1" fontId="13" fillId="0" borderId="1" xfId="0" applyNumberFormat="1" applyFont="1" applyBorder="1"/>
    <xf numFmtId="0" fontId="0" fillId="0" borderId="0" xfId="0" applyFont="1"/>
    <xf numFmtId="0" fontId="7" fillId="4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3" borderId="1" xfId="0" applyFont="1" applyFill="1" applyBorder="1"/>
    <xf numFmtId="0" fontId="7" fillId="0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2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indent="1"/>
    </xf>
    <xf numFmtId="0" fontId="7" fillId="4" borderId="5" xfId="0" applyFont="1" applyFill="1" applyBorder="1"/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indent="1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indent="1"/>
    </xf>
    <xf numFmtId="0" fontId="7" fillId="3" borderId="5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2" fontId="5" fillId="6" borderId="1" xfId="0" applyNumberFormat="1" applyFont="1" applyFill="1" applyBorder="1"/>
    <xf numFmtId="0" fontId="7" fillId="0" borderId="0" xfId="0" applyFont="1"/>
    <xf numFmtId="0" fontId="7" fillId="7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vertical="center" wrapText="1"/>
    </xf>
    <xf numFmtId="0" fontId="7" fillId="0" borderId="5" xfId="0" applyFont="1" applyBorder="1"/>
    <xf numFmtId="0" fontId="7" fillId="3" borderId="0" xfId="0" applyFont="1" applyFill="1" applyBorder="1"/>
    <xf numFmtId="0" fontId="7" fillId="3" borderId="2" xfId="0" applyFont="1" applyFill="1" applyBorder="1" applyAlignment="1">
      <alignment horizontal="center"/>
    </xf>
    <xf numFmtId="0" fontId="0" fillId="8" borderId="1" xfId="0" applyFill="1" applyBorder="1"/>
    <xf numFmtId="2" fontId="6" fillId="11" borderId="1" xfId="0" applyNumberFormat="1" applyFont="1" applyFill="1" applyBorder="1"/>
    <xf numFmtId="0" fontId="13" fillId="11" borderId="1" xfId="0" applyNumberFormat="1" applyFont="1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2" fontId="10" fillId="11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right"/>
    </xf>
    <xf numFmtId="0" fontId="10" fillId="11" borderId="1" xfId="0" applyNumberFormat="1" applyFont="1" applyFill="1" applyBorder="1" applyAlignment="1">
      <alignment horizontal="right"/>
    </xf>
    <xf numFmtId="2" fontId="10" fillId="11" borderId="1" xfId="0" applyNumberFormat="1" applyFont="1" applyFill="1" applyBorder="1" applyAlignment="1">
      <alignment horizontal="right"/>
    </xf>
    <xf numFmtId="2" fontId="14" fillId="3" borderId="0" xfId="0" applyNumberFormat="1" applyFont="1" applyFill="1" applyBorder="1"/>
    <xf numFmtId="2" fontId="15" fillId="3" borderId="1" xfId="0" applyNumberFormat="1" applyFont="1" applyFill="1" applyBorder="1" applyAlignment="1">
      <alignment horizontal="center"/>
    </xf>
    <xf numFmtId="2" fontId="15" fillId="3" borderId="1" xfId="0" applyNumberFormat="1" applyFont="1" applyFill="1" applyBorder="1" applyAlignment="1"/>
    <xf numFmtId="2" fontId="15" fillId="3" borderId="1" xfId="0" applyNumberFormat="1" applyFont="1" applyFill="1" applyBorder="1"/>
    <xf numFmtId="2" fontId="15" fillId="3" borderId="5" xfId="0" applyNumberFormat="1" applyFont="1" applyFill="1" applyBorder="1"/>
    <xf numFmtId="2" fontId="15" fillId="3" borderId="4" xfId="0" applyNumberFormat="1" applyFont="1" applyFill="1" applyBorder="1"/>
    <xf numFmtId="2" fontId="15" fillId="3" borderId="8" xfId="0" applyNumberFormat="1" applyFont="1" applyFill="1" applyBorder="1"/>
    <xf numFmtId="2" fontId="15" fillId="0" borderId="3" xfId="0" applyNumberFormat="1" applyFont="1" applyBorder="1"/>
    <xf numFmtId="2" fontId="15" fillId="0" borderId="4" xfId="0" applyNumberFormat="1" applyFont="1" applyBorder="1"/>
    <xf numFmtId="2" fontId="15" fillId="3" borderId="0" xfId="0" applyNumberFormat="1" applyFont="1" applyFill="1" applyBorder="1"/>
    <xf numFmtId="2" fontId="15" fillId="0" borderId="1" xfId="0" applyNumberFormat="1" applyFont="1" applyBorder="1"/>
    <xf numFmtId="2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/>
    <xf numFmtId="2" fontId="14" fillId="3" borderId="1" xfId="0" applyNumberFormat="1" applyFont="1" applyFill="1" applyBorder="1"/>
    <xf numFmtId="2" fontId="14" fillId="3" borderId="5" xfId="0" applyNumberFormat="1" applyFont="1" applyFill="1" applyBorder="1"/>
    <xf numFmtId="2" fontId="14" fillId="3" borderId="4" xfId="0" applyNumberFormat="1" applyFont="1" applyFill="1" applyBorder="1"/>
    <xf numFmtId="2" fontId="14" fillId="3" borderId="8" xfId="0" applyNumberFormat="1" applyFont="1" applyFill="1" applyBorder="1"/>
    <xf numFmtId="2" fontId="14" fillId="0" borderId="3" xfId="0" applyNumberFormat="1" applyFont="1" applyBorder="1"/>
    <xf numFmtId="2" fontId="14" fillId="0" borderId="4" xfId="0" applyNumberFormat="1" applyFont="1" applyBorder="1"/>
    <xf numFmtId="2" fontId="14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left" vertical="center"/>
    </xf>
    <xf numFmtId="2" fontId="16" fillId="0" borderId="5" xfId="0" applyNumberFormat="1" applyFont="1" applyBorder="1" applyAlignment="1">
      <alignment horizontal="left" vertical="center"/>
    </xf>
    <xf numFmtId="2" fontId="16" fillId="0" borderId="4" xfId="0" applyNumberFormat="1" applyFont="1" applyBorder="1" applyAlignment="1">
      <alignment horizontal="left" vertical="center"/>
    </xf>
    <xf numFmtId="2" fontId="16" fillId="0" borderId="8" xfId="0" applyNumberFormat="1" applyFont="1" applyBorder="1" applyAlignment="1">
      <alignment horizontal="left" vertical="center"/>
    </xf>
    <xf numFmtId="2" fontId="16" fillId="0" borderId="3" xfId="0" applyNumberFormat="1" applyFont="1" applyBorder="1" applyAlignment="1">
      <alignment horizontal="left" vertical="center"/>
    </xf>
    <xf numFmtId="2" fontId="16" fillId="3" borderId="0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/>
    <xf numFmtId="2" fontId="6" fillId="3" borderId="0" xfId="0" applyNumberFormat="1" applyFont="1" applyFill="1"/>
    <xf numFmtId="0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2" fontId="5" fillId="3" borderId="0" xfId="0" applyNumberFormat="1" applyFont="1" applyFill="1"/>
    <xf numFmtId="0" fontId="7" fillId="3" borderId="1" xfId="0" applyNumberFormat="1" applyFont="1" applyFill="1" applyBorder="1" applyAlignment="1">
      <alignment horizontal="center"/>
    </xf>
    <xf numFmtId="2" fontId="7" fillId="3" borderId="0" xfId="0" applyNumberFormat="1" applyFont="1" applyFill="1"/>
    <xf numFmtId="0" fontId="11" fillId="5" borderId="1" xfId="0" applyFont="1" applyFill="1" applyBorder="1" applyAlignment="1">
      <alignment horizontal="center" wrapText="1"/>
    </xf>
    <xf numFmtId="2" fontId="11" fillId="5" borderId="1" xfId="0" applyNumberFormat="1" applyFont="1" applyFill="1" applyBorder="1" applyAlignment="1">
      <alignment horizontal="center" wrapText="1"/>
    </xf>
    <xf numFmtId="2" fontId="11" fillId="5" borderId="1" xfId="0" applyNumberFormat="1" applyFont="1" applyFill="1" applyBorder="1" applyAlignment="1">
      <alignment horizontal="center" vertical="top" wrapText="1"/>
    </xf>
    <xf numFmtId="2" fontId="11" fillId="3" borderId="0" xfId="0" applyNumberFormat="1" applyFont="1" applyFill="1" applyAlignment="1">
      <alignment horizontal="center" wrapText="1"/>
    </xf>
    <xf numFmtId="2" fontId="11" fillId="5" borderId="0" xfId="0" applyNumberFormat="1" applyFont="1" applyFill="1" applyAlignment="1">
      <alignment horizontal="center" wrapText="1"/>
    </xf>
    <xf numFmtId="2" fontId="5" fillId="4" borderId="1" xfId="0" applyNumberFormat="1" applyFont="1" applyFill="1" applyBorder="1" applyAlignment="1">
      <alignment horizontal="left"/>
    </xf>
    <xf numFmtId="2" fontId="5" fillId="4" borderId="3" xfId="0" applyNumberFormat="1" applyFont="1" applyFill="1" applyBorder="1" applyAlignment="1">
      <alignment horizontal="left" wrapText="1"/>
    </xf>
    <xf numFmtId="0" fontId="7" fillId="5" borderId="1" xfId="0" applyFont="1" applyFill="1" applyBorder="1"/>
    <xf numFmtId="0" fontId="7" fillId="5" borderId="0" xfId="0" applyFont="1" applyFill="1"/>
    <xf numFmtId="0" fontId="7" fillId="4" borderId="1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wrapText="1"/>
    </xf>
    <xf numFmtId="2" fontId="5" fillId="4" borderId="3" xfId="0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7" borderId="1" xfId="0" applyFont="1" applyFill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2" fontId="5" fillId="9" borderId="4" xfId="0" applyNumberFormat="1" applyFont="1" applyFill="1" applyBorder="1" applyAlignment="1">
      <alignment horizontal="center" wrapText="1"/>
    </xf>
    <xf numFmtId="2" fontId="5" fillId="9" borderId="3" xfId="0" applyNumberFormat="1" applyFont="1" applyFill="1" applyBorder="1" applyAlignment="1">
      <alignment horizontal="center" wrapText="1"/>
    </xf>
    <xf numFmtId="2" fontId="5" fillId="9" borderId="4" xfId="0" applyNumberFormat="1" applyFont="1" applyFill="1" applyBorder="1" applyAlignment="1">
      <alignment horizontal="center" vertical="center" wrapText="1"/>
    </xf>
    <xf numFmtId="2" fontId="5" fillId="9" borderId="3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wrapText="1"/>
    </xf>
    <xf numFmtId="2" fontId="5" fillId="5" borderId="3" xfId="0" applyNumberFormat="1" applyFont="1" applyFill="1" applyBorder="1" applyAlignment="1">
      <alignment horizontal="center" wrapText="1"/>
    </xf>
    <xf numFmtId="2" fontId="5" fillId="5" borderId="4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5" fillId="8" borderId="5" xfId="0" applyNumberFormat="1" applyFont="1" applyFill="1" applyBorder="1" applyAlignment="1">
      <alignment horizontal="center" vertical="top" wrapText="1"/>
    </xf>
    <xf numFmtId="2" fontId="5" fillId="8" borderId="2" xfId="0" applyNumberFormat="1" applyFont="1" applyFill="1" applyBorder="1" applyAlignment="1">
      <alignment horizontal="center" vertical="top" wrapText="1"/>
    </xf>
    <xf numFmtId="0" fontId="5" fillId="8" borderId="5" xfId="0" applyNumberFormat="1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2" fontId="5" fillId="8" borderId="4" xfId="0" applyNumberFormat="1" applyFont="1" applyFill="1" applyBorder="1" applyAlignment="1">
      <alignment horizontal="center" vertical="center" wrapText="1"/>
    </xf>
    <xf numFmtId="2" fontId="5" fillId="8" borderId="8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 vertical="center" wrapText="1"/>
    </xf>
    <xf numFmtId="2" fontId="5" fillId="8" borderId="5" xfId="0" applyNumberFormat="1" applyFont="1" applyFill="1" applyBorder="1" applyAlignment="1">
      <alignment horizontal="center" vertical="center" wrapText="1"/>
    </xf>
    <xf numFmtId="2" fontId="5" fillId="8" borderId="2" xfId="0" applyNumberFormat="1" applyFont="1" applyFill="1" applyBorder="1" applyAlignment="1">
      <alignment horizontal="center" vertical="center" wrapText="1"/>
    </xf>
    <xf numFmtId="1" fontId="5" fillId="8" borderId="5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79BEF"/>
      <color rgb="FF32D70B"/>
      <color rgb="FF60F53D"/>
      <color rgb="FFF36447"/>
      <color rgb="FF9A5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47"/>
  <sheetViews>
    <sheetView tabSelected="1" zoomScaleNormal="100" workbookViewId="0">
      <pane ySplit="5" topLeftCell="A105" activePane="bottomLeft" state="frozen"/>
      <selection pane="bottomLeft" activeCell="A18" sqref="A18:XFD18"/>
    </sheetView>
  </sheetViews>
  <sheetFormatPr defaultColWidth="4.26953125" defaultRowHeight="10.5" customHeight="1" x14ac:dyDescent="0.3"/>
  <cols>
    <col min="1" max="1" width="7.81640625" style="137" customWidth="1"/>
    <col min="2" max="2" width="39.54296875" style="132" customWidth="1"/>
    <col min="3" max="3" width="7" style="132" customWidth="1"/>
    <col min="4" max="4" width="6.1796875" style="132" customWidth="1"/>
    <col min="5" max="5" width="5.7265625" style="132" customWidth="1"/>
    <col min="6" max="6" width="6.453125" style="132" customWidth="1"/>
    <col min="7" max="7" width="5.54296875" style="132" bestFit="1" customWidth="1"/>
    <col min="8" max="8" width="7.7265625" style="132" customWidth="1"/>
    <col min="9" max="9" width="6.1796875" style="132" customWidth="1"/>
    <col min="10" max="10" width="7" style="132" customWidth="1"/>
    <col min="11" max="11" width="5.7265625" style="132" customWidth="1"/>
    <col min="12" max="12" width="5.81640625" style="132" customWidth="1"/>
    <col min="13" max="13" width="6.81640625" style="132" customWidth="1"/>
    <col min="14" max="14" width="6.26953125" style="132" customWidth="1"/>
    <col min="15" max="16" width="7" style="132" customWidth="1"/>
    <col min="17" max="17" width="6.1796875" style="132" customWidth="1"/>
    <col min="18" max="18" width="6.54296875" style="132" customWidth="1"/>
    <col min="19" max="19" width="7.7265625" style="132" customWidth="1"/>
    <col min="20" max="20" width="6.81640625" style="132" customWidth="1"/>
    <col min="21" max="21" width="5.81640625" style="132" customWidth="1"/>
    <col min="22" max="22" width="7" style="132" customWidth="1"/>
    <col min="23" max="23" width="8.1796875" style="132" customWidth="1"/>
    <col min="24" max="24" width="6.7265625" style="132" customWidth="1"/>
    <col min="25" max="25" width="6.26953125" style="132" customWidth="1"/>
    <col min="26" max="26" width="7" style="132" customWidth="1"/>
    <col min="27" max="27" width="6.54296875" style="132" customWidth="1"/>
    <col min="28" max="28" width="6.453125" style="132" customWidth="1"/>
    <col min="29" max="29" width="6.7265625" style="132" customWidth="1"/>
    <col min="30" max="30" width="7" style="132" customWidth="1"/>
    <col min="31" max="31" width="7.26953125" style="132" customWidth="1"/>
    <col min="32" max="32" width="6.26953125" style="132" customWidth="1"/>
    <col min="33" max="16384" width="4.26953125" style="66"/>
  </cols>
  <sheetData>
    <row r="1" spans="1:97" s="202" customFormat="1" ht="10.5" customHeight="1" x14ac:dyDescent="0.3">
      <c r="A1" s="200"/>
      <c r="B1" s="201" t="s">
        <v>132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</row>
    <row r="2" spans="1:97" s="202" customFormat="1" ht="10.5" customHeight="1" x14ac:dyDescent="0.3">
      <c r="A2" s="200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</row>
    <row r="3" spans="1:97" s="205" customFormat="1" ht="10.5" customHeight="1" x14ac:dyDescent="0.3">
      <c r="A3" s="203"/>
      <c r="B3" s="204" t="s">
        <v>133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97" s="207" customFormat="1" ht="10.5" customHeight="1" x14ac:dyDescent="0.3">
      <c r="A4" s="206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</row>
    <row r="5" spans="1:97" s="212" customFormat="1" ht="38.25" customHeight="1" x14ac:dyDescent="0.25">
      <c r="A5" s="208" t="s">
        <v>134</v>
      </c>
      <c r="B5" s="209" t="s">
        <v>135</v>
      </c>
      <c r="C5" s="210" t="s">
        <v>136</v>
      </c>
      <c r="D5" s="210" t="s">
        <v>6</v>
      </c>
      <c r="E5" s="210" t="s">
        <v>7</v>
      </c>
      <c r="F5" s="210" t="s">
        <v>9</v>
      </c>
      <c r="G5" s="210" t="s">
        <v>8</v>
      </c>
      <c r="H5" s="210" t="s">
        <v>137</v>
      </c>
      <c r="I5" s="210" t="s">
        <v>5</v>
      </c>
      <c r="J5" s="210" t="s">
        <v>49</v>
      </c>
      <c r="K5" s="210" t="s">
        <v>0</v>
      </c>
      <c r="L5" s="210" t="s">
        <v>37</v>
      </c>
      <c r="M5" s="210" t="s">
        <v>138</v>
      </c>
      <c r="N5" s="210" t="s">
        <v>1</v>
      </c>
      <c r="O5" s="210" t="s">
        <v>139</v>
      </c>
      <c r="P5" s="210" t="s">
        <v>2</v>
      </c>
      <c r="Q5" s="210" t="s">
        <v>3</v>
      </c>
      <c r="R5" s="210" t="s">
        <v>59</v>
      </c>
      <c r="S5" s="210" t="s">
        <v>140</v>
      </c>
      <c r="T5" s="210" t="s">
        <v>60</v>
      </c>
      <c r="U5" s="210" t="s">
        <v>33</v>
      </c>
      <c r="V5" s="210" t="s">
        <v>31</v>
      </c>
      <c r="W5" s="210" t="s">
        <v>14</v>
      </c>
      <c r="X5" s="210" t="s">
        <v>141</v>
      </c>
      <c r="Y5" s="210" t="s">
        <v>4</v>
      </c>
      <c r="Z5" s="210" t="s">
        <v>12</v>
      </c>
      <c r="AA5" s="210" t="s">
        <v>142</v>
      </c>
      <c r="AB5" s="210" t="s">
        <v>10</v>
      </c>
      <c r="AC5" s="210" t="s">
        <v>11</v>
      </c>
      <c r="AD5" s="210" t="s">
        <v>42</v>
      </c>
      <c r="AE5" s="210" t="s">
        <v>13</v>
      </c>
      <c r="AF5" s="210" t="s">
        <v>143</v>
      </c>
      <c r="AG5" s="209" t="s">
        <v>44</v>
      </c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</row>
    <row r="6" spans="1:97" ht="10.5" customHeight="1" x14ac:dyDescent="0.3">
      <c r="A6" s="218"/>
      <c r="B6" s="219"/>
    </row>
    <row r="7" spans="1:97" s="67" customFormat="1" ht="10.5" customHeight="1" x14ac:dyDescent="0.3">
      <c r="A7" s="224" t="s">
        <v>130</v>
      </c>
      <c r="B7" s="225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</row>
    <row r="8" spans="1:97" s="2" customFormat="1" ht="10.5" customHeight="1" x14ac:dyDescent="0.3">
      <c r="A8" s="86">
        <v>88</v>
      </c>
      <c r="B8" s="86" t="s">
        <v>66</v>
      </c>
      <c r="C8" s="131">
        <v>250</v>
      </c>
      <c r="D8" s="131"/>
      <c r="E8" s="131"/>
      <c r="F8" s="131"/>
      <c r="G8" s="131"/>
      <c r="H8" s="131"/>
      <c r="I8" s="131">
        <v>30</v>
      </c>
      <c r="J8" s="131">
        <v>75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>
        <v>5</v>
      </c>
      <c r="X8" s="131"/>
      <c r="Y8" s="131"/>
      <c r="Z8" s="131"/>
      <c r="AA8" s="131"/>
      <c r="AB8" s="131"/>
      <c r="AC8" s="131"/>
      <c r="AD8" s="131"/>
      <c r="AE8" s="131"/>
      <c r="AF8" s="131"/>
    </row>
    <row r="9" spans="1:97" s="2" customFormat="1" ht="10.5" customHeight="1" x14ac:dyDescent="0.3">
      <c r="A9" s="86">
        <v>260</v>
      </c>
      <c r="B9" s="86" t="s">
        <v>109</v>
      </c>
      <c r="C9" s="131">
        <v>80</v>
      </c>
      <c r="D9" s="131"/>
      <c r="E9" s="131"/>
      <c r="F9" s="131">
        <v>4</v>
      </c>
      <c r="G9" s="131"/>
      <c r="H9" s="131"/>
      <c r="I9" s="131"/>
      <c r="J9" s="96">
        <f>(10+8)*0.8</f>
        <v>14.4</v>
      </c>
      <c r="K9" s="131"/>
      <c r="L9" s="131"/>
      <c r="M9" s="131"/>
      <c r="N9" s="131">
        <f>79*80/100</f>
        <v>63.2</v>
      </c>
      <c r="O9" s="131"/>
      <c r="P9" s="131"/>
      <c r="Q9" s="131"/>
      <c r="R9" s="131"/>
      <c r="S9" s="131"/>
      <c r="T9" s="131"/>
      <c r="U9" s="131"/>
      <c r="V9" s="131"/>
      <c r="W9" s="131"/>
      <c r="X9" s="131">
        <v>3.6</v>
      </c>
      <c r="Y9" s="131"/>
      <c r="Z9" s="131"/>
      <c r="AA9" s="131"/>
      <c r="AB9" s="131"/>
      <c r="AC9" s="131"/>
      <c r="AD9" s="131"/>
      <c r="AE9" s="131"/>
      <c r="AF9" s="131"/>
      <c r="AG9" s="66"/>
    </row>
    <row r="10" spans="1:97" s="2" customFormat="1" ht="10.5" customHeight="1" x14ac:dyDescent="0.3">
      <c r="A10" s="87"/>
      <c r="B10" s="86" t="s">
        <v>160</v>
      </c>
      <c r="C10" s="131">
        <v>150</v>
      </c>
      <c r="D10" s="131"/>
      <c r="E10" s="131"/>
      <c r="F10" s="131"/>
      <c r="G10" s="131">
        <v>33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>
        <v>5</v>
      </c>
      <c r="X10" s="131"/>
      <c r="Y10" s="131"/>
      <c r="Z10" s="131"/>
      <c r="AA10" s="131"/>
      <c r="AB10" s="131"/>
      <c r="AC10" s="131"/>
      <c r="AD10" s="131"/>
      <c r="AE10" s="131"/>
      <c r="AF10" s="131"/>
      <c r="AG10" s="66"/>
    </row>
    <row r="11" spans="1:97" s="2" customFormat="1" ht="10.5" customHeight="1" x14ac:dyDescent="0.3">
      <c r="A11" s="104">
        <v>392</v>
      </c>
      <c r="B11" s="86" t="s">
        <v>125</v>
      </c>
      <c r="C11" s="131">
        <v>200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>
        <v>50</v>
      </c>
      <c r="S11" s="131"/>
      <c r="T11" s="131"/>
      <c r="U11" s="131"/>
      <c r="V11" s="131"/>
      <c r="W11" s="131"/>
      <c r="X11" s="131"/>
      <c r="Y11" s="131"/>
      <c r="Z11" s="131">
        <v>10</v>
      </c>
      <c r="AA11" s="131"/>
      <c r="AB11" s="131">
        <v>0.5</v>
      </c>
      <c r="AC11" s="131"/>
      <c r="AD11" s="131"/>
      <c r="AE11" s="131"/>
      <c r="AF11" s="131"/>
      <c r="AG11" s="66"/>
    </row>
    <row r="12" spans="1:97" s="2" customFormat="1" ht="10.5" customHeight="1" x14ac:dyDescent="0.3">
      <c r="A12" s="86"/>
      <c r="B12" s="86" t="s">
        <v>53</v>
      </c>
      <c r="C12" s="131">
        <v>60</v>
      </c>
      <c r="D12" s="131"/>
      <c r="E12" s="131">
        <v>60</v>
      </c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66"/>
    </row>
    <row r="13" spans="1:97" s="2" customFormat="1" ht="10.5" customHeight="1" x14ac:dyDescent="0.3">
      <c r="A13" s="86"/>
      <c r="B13" s="86" t="s">
        <v>158</v>
      </c>
      <c r="C13" s="131">
        <v>20</v>
      </c>
      <c r="D13" s="131">
        <v>20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66"/>
    </row>
    <row r="14" spans="1:97" s="2" customFormat="1" ht="10.5" customHeight="1" x14ac:dyDescent="0.3">
      <c r="A14" s="86"/>
      <c r="B14" s="86" t="s">
        <v>161</v>
      </c>
      <c r="C14" s="131">
        <v>120</v>
      </c>
      <c r="D14" s="131"/>
      <c r="E14" s="131"/>
      <c r="F14" s="131"/>
      <c r="G14" s="131"/>
      <c r="H14" s="131"/>
      <c r="I14" s="131"/>
      <c r="J14" s="131"/>
      <c r="K14" s="131">
        <v>120</v>
      </c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66"/>
    </row>
    <row r="15" spans="1:97" ht="10.5" customHeight="1" x14ac:dyDescent="0.3">
      <c r="A15" s="86"/>
      <c r="B15" s="83" t="s">
        <v>156</v>
      </c>
      <c r="C15" s="132">
        <v>150</v>
      </c>
      <c r="M15" s="132">
        <v>150</v>
      </c>
    </row>
    <row r="16" spans="1:97" s="69" customFormat="1" ht="10.5" customHeight="1" x14ac:dyDescent="0.3">
      <c r="A16" s="135"/>
      <c r="B16" s="30" t="s">
        <v>174</v>
      </c>
      <c r="C16" s="136">
        <f t="shared" ref="C16:AF16" si="0">SUM(C7:C15)</f>
        <v>1030</v>
      </c>
      <c r="D16" s="136">
        <f t="shared" si="0"/>
        <v>20</v>
      </c>
      <c r="E16" s="136">
        <f t="shared" si="0"/>
        <v>60</v>
      </c>
      <c r="F16" s="136">
        <f t="shared" si="0"/>
        <v>4</v>
      </c>
      <c r="G16" s="136">
        <f t="shared" si="0"/>
        <v>33</v>
      </c>
      <c r="H16" s="136">
        <f t="shared" si="0"/>
        <v>0</v>
      </c>
      <c r="I16" s="136">
        <f t="shared" si="0"/>
        <v>30</v>
      </c>
      <c r="J16" s="136">
        <f t="shared" si="0"/>
        <v>89.4</v>
      </c>
      <c r="K16" s="136">
        <f t="shared" si="0"/>
        <v>120</v>
      </c>
      <c r="L16" s="136">
        <f t="shared" si="0"/>
        <v>0</v>
      </c>
      <c r="M16" s="136">
        <f t="shared" si="0"/>
        <v>150</v>
      </c>
      <c r="N16" s="136">
        <f t="shared" si="0"/>
        <v>63.2</v>
      </c>
      <c r="O16" s="136">
        <f t="shared" si="0"/>
        <v>0</v>
      </c>
      <c r="P16" s="136">
        <f t="shared" si="0"/>
        <v>0</v>
      </c>
      <c r="Q16" s="136">
        <f t="shared" si="0"/>
        <v>0</v>
      </c>
      <c r="R16" s="136">
        <f t="shared" si="0"/>
        <v>50</v>
      </c>
      <c r="S16" s="136">
        <f t="shared" si="0"/>
        <v>0</v>
      </c>
      <c r="T16" s="136">
        <f t="shared" si="0"/>
        <v>0</v>
      </c>
      <c r="U16" s="136">
        <f t="shared" si="0"/>
        <v>0</v>
      </c>
      <c r="V16" s="136">
        <f t="shared" si="0"/>
        <v>0</v>
      </c>
      <c r="W16" s="136">
        <f t="shared" si="0"/>
        <v>10</v>
      </c>
      <c r="X16" s="136">
        <f t="shared" si="0"/>
        <v>3.6</v>
      </c>
      <c r="Y16" s="136">
        <f t="shared" si="0"/>
        <v>0</v>
      </c>
      <c r="Z16" s="136">
        <f t="shared" si="0"/>
        <v>10</v>
      </c>
      <c r="AA16" s="136">
        <f t="shared" si="0"/>
        <v>0</v>
      </c>
      <c r="AB16" s="136">
        <f t="shared" si="0"/>
        <v>0.5</v>
      </c>
      <c r="AC16" s="136">
        <f t="shared" si="0"/>
        <v>0</v>
      </c>
      <c r="AD16" s="136">
        <f t="shared" si="0"/>
        <v>0</v>
      </c>
      <c r="AE16" s="136">
        <f t="shared" si="0"/>
        <v>0</v>
      </c>
      <c r="AF16" s="136">
        <f t="shared" si="0"/>
        <v>0</v>
      </c>
    </row>
    <row r="18" spans="1:33" s="67" customFormat="1" ht="10.5" customHeight="1" x14ac:dyDescent="0.3">
      <c r="A18" s="220" t="s">
        <v>147</v>
      </c>
      <c r="B18" s="221"/>
      <c r="C18" s="217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3" s="2" customFormat="1" ht="10.5" customHeight="1" x14ac:dyDescent="0.3">
      <c r="A19" s="92"/>
      <c r="B19" s="86" t="s">
        <v>157</v>
      </c>
      <c r="C19" s="86">
        <v>60</v>
      </c>
      <c r="D19" s="131"/>
      <c r="E19" s="131"/>
      <c r="F19" s="131"/>
      <c r="G19" s="131"/>
      <c r="H19" s="131"/>
      <c r="I19" s="131"/>
      <c r="J19" s="131">
        <v>60</v>
      </c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3" s="2" customFormat="1" ht="10.5" customHeight="1" x14ac:dyDescent="0.3">
      <c r="A20" s="86">
        <v>98</v>
      </c>
      <c r="B20" s="86" t="s">
        <v>52</v>
      </c>
      <c r="C20" s="113">
        <v>250</v>
      </c>
      <c r="D20" s="131"/>
      <c r="E20" s="131"/>
      <c r="F20" s="131"/>
      <c r="G20" s="131">
        <v>10</v>
      </c>
      <c r="H20" s="131"/>
      <c r="I20" s="131">
        <v>20</v>
      </c>
      <c r="J20" s="131">
        <f>30+10+10</f>
        <v>50</v>
      </c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>
        <v>5</v>
      </c>
      <c r="Y20" s="131"/>
      <c r="Z20" s="131"/>
      <c r="AA20" s="131"/>
      <c r="AB20" s="131"/>
      <c r="AC20" s="131"/>
      <c r="AD20" s="131"/>
      <c r="AE20" s="131"/>
      <c r="AF20" s="131"/>
      <c r="AG20" s="66"/>
    </row>
    <row r="21" spans="1:33" s="2" customFormat="1" ht="10.5" customHeight="1" x14ac:dyDescent="0.3">
      <c r="A21" s="86">
        <v>227</v>
      </c>
      <c r="B21" s="86" t="s">
        <v>117</v>
      </c>
      <c r="C21" s="113">
        <v>70</v>
      </c>
      <c r="D21" s="131"/>
      <c r="E21" s="131"/>
      <c r="F21" s="131"/>
      <c r="G21" s="131"/>
      <c r="H21" s="131"/>
      <c r="I21" s="131"/>
      <c r="J21" s="131">
        <v>5.6</v>
      </c>
      <c r="K21" s="131"/>
      <c r="L21" s="131"/>
      <c r="M21" s="131"/>
      <c r="N21" s="131"/>
      <c r="O21" s="131"/>
      <c r="P21" s="131"/>
      <c r="Q21" s="131">
        <v>91</v>
      </c>
      <c r="R21" s="131"/>
      <c r="S21" s="131"/>
      <c r="T21" s="131"/>
      <c r="U21" s="131"/>
      <c r="V21" s="131"/>
      <c r="W21" s="131">
        <v>7</v>
      </c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3" s="2" customFormat="1" ht="10.5" customHeight="1" x14ac:dyDescent="0.3">
      <c r="A22" s="86">
        <v>312</v>
      </c>
      <c r="B22" s="86" t="s">
        <v>54</v>
      </c>
      <c r="C22" s="113">
        <v>150</v>
      </c>
      <c r="D22" s="131"/>
      <c r="E22" s="131"/>
      <c r="F22" s="131"/>
      <c r="G22" s="131"/>
      <c r="H22" s="131"/>
      <c r="I22" s="131">
        <v>128.30000000000001</v>
      </c>
      <c r="J22" s="131"/>
      <c r="K22" s="131"/>
      <c r="L22" s="131"/>
      <c r="M22" s="131"/>
      <c r="N22" s="131"/>
      <c r="O22" s="131"/>
      <c r="P22" s="131"/>
      <c r="Q22" s="131"/>
      <c r="R22" s="131">
        <v>22.5</v>
      </c>
      <c r="S22" s="131"/>
      <c r="T22" s="131"/>
      <c r="U22" s="131"/>
      <c r="V22" s="131"/>
      <c r="W22" s="131">
        <v>5.3</v>
      </c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3" s="2" customFormat="1" ht="10.5" customHeight="1" x14ac:dyDescent="0.3">
      <c r="A23" s="86">
        <v>349</v>
      </c>
      <c r="B23" s="86" t="s">
        <v>32</v>
      </c>
      <c r="C23" s="113">
        <v>200</v>
      </c>
      <c r="D23" s="131"/>
      <c r="E23" s="131"/>
      <c r="F23" s="131"/>
      <c r="G23" s="131"/>
      <c r="H23" s="131"/>
      <c r="I23" s="131"/>
      <c r="J23" s="131"/>
      <c r="K23" s="131"/>
      <c r="L23" s="131">
        <v>30</v>
      </c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>
        <v>10</v>
      </c>
      <c r="AA23" s="131"/>
      <c r="AB23" s="131"/>
      <c r="AC23" s="131"/>
      <c r="AD23" s="131"/>
      <c r="AE23" s="131"/>
      <c r="AF23" s="131"/>
      <c r="AG23" s="66"/>
    </row>
    <row r="24" spans="1:33" s="2" customFormat="1" ht="10.5" customHeight="1" x14ac:dyDescent="0.3">
      <c r="A24" s="86"/>
      <c r="B24" s="86" t="s">
        <v>53</v>
      </c>
      <c r="C24" s="113">
        <v>40</v>
      </c>
      <c r="D24" s="131"/>
      <c r="E24" s="131">
        <v>40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3" s="2" customFormat="1" ht="10.5" customHeight="1" x14ac:dyDescent="0.3">
      <c r="A25" s="86"/>
      <c r="B25" s="86" t="s">
        <v>158</v>
      </c>
      <c r="C25" s="113">
        <v>40</v>
      </c>
      <c r="D25" s="131">
        <v>40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3" ht="10.5" customHeight="1" x14ac:dyDescent="0.3">
      <c r="A26" s="86"/>
      <c r="B26" s="86" t="s">
        <v>159</v>
      </c>
      <c r="C26" s="63">
        <v>200</v>
      </c>
      <c r="R26" s="132">
        <v>200</v>
      </c>
    </row>
    <row r="27" spans="1:33" s="2" customFormat="1" ht="10.5" customHeight="1" x14ac:dyDescent="0.3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3" s="69" customFormat="1" ht="10.5" customHeight="1" x14ac:dyDescent="0.3">
      <c r="A28" s="135"/>
      <c r="B28" s="30" t="s">
        <v>174</v>
      </c>
      <c r="C28" s="136">
        <f t="shared" ref="C28:AF28" si="1">SUM(C19:C27)</f>
        <v>1010</v>
      </c>
      <c r="D28" s="136">
        <f t="shared" si="1"/>
        <v>40</v>
      </c>
      <c r="E28" s="136">
        <f t="shared" si="1"/>
        <v>40</v>
      </c>
      <c r="F28" s="136">
        <f t="shared" si="1"/>
        <v>0</v>
      </c>
      <c r="G28" s="136">
        <f t="shared" si="1"/>
        <v>10</v>
      </c>
      <c r="H28" s="136">
        <f t="shared" si="1"/>
        <v>0</v>
      </c>
      <c r="I28" s="136">
        <f t="shared" si="1"/>
        <v>148.30000000000001</v>
      </c>
      <c r="J28" s="136">
        <f t="shared" si="1"/>
        <v>115.6</v>
      </c>
      <c r="K28" s="136">
        <f t="shared" si="1"/>
        <v>0</v>
      </c>
      <c r="L28" s="136">
        <f t="shared" si="1"/>
        <v>30</v>
      </c>
      <c r="M28" s="136">
        <f t="shared" si="1"/>
        <v>0</v>
      </c>
      <c r="N28" s="136">
        <f t="shared" si="1"/>
        <v>0</v>
      </c>
      <c r="O28" s="136">
        <f t="shared" si="1"/>
        <v>0</v>
      </c>
      <c r="P28" s="136">
        <f t="shared" si="1"/>
        <v>0</v>
      </c>
      <c r="Q28" s="136">
        <f t="shared" si="1"/>
        <v>91</v>
      </c>
      <c r="R28" s="136">
        <f t="shared" si="1"/>
        <v>222.5</v>
      </c>
      <c r="S28" s="136">
        <f t="shared" si="1"/>
        <v>0</v>
      </c>
      <c r="T28" s="136">
        <f t="shared" si="1"/>
        <v>0</v>
      </c>
      <c r="U28" s="136">
        <f t="shared" si="1"/>
        <v>0</v>
      </c>
      <c r="V28" s="136">
        <f t="shared" si="1"/>
        <v>0</v>
      </c>
      <c r="W28" s="136">
        <f t="shared" si="1"/>
        <v>12.3</v>
      </c>
      <c r="X28" s="136">
        <f t="shared" si="1"/>
        <v>5</v>
      </c>
      <c r="Y28" s="136">
        <f t="shared" si="1"/>
        <v>0</v>
      </c>
      <c r="Z28" s="136">
        <f t="shared" si="1"/>
        <v>10</v>
      </c>
      <c r="AA28" s="136">
        <f t="shared" si="1"/>
        <v>0</v>
      </c>
      <c r="AB28" s="136">
        <f t="shared" si="1"/>
        <v>0</v>
      </c>
      <c r="AC28" s="136">
        <f t="shared" si="1"/>
        <v>0</v>
      </c>
      <c r="AD28" s="136">
        <f t="shared" si="1"/>
        <v>0</v>
      </c>
      <c r="AE28" s="136">
        <f t="shared" si="1"/>
        <v>0</v>
      </c>
      <c r="AF28" s="136">
        <f t="shared" si="1"/>
        <v>0</v>
      </c>
    </row>
    <row r="30" spans="1:33" s="67" customFormat="1" ht="10.5" customHeight="1" x14ac:dyDescent="0.3">
      <c r="A30" s="222" t="s">
        <v>98</v>
      </c>
      <c r="B30" s="223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</row>
    <row r="31" spans="1:33" ht="10.5" customHeight="1" x14ac:dyDescent="0.3">
      <c r="A31" s="138">
        <v>104</v>
      </c>
      <c r="B31" s="139" t="s">
        <v>104</v>
      </c>
      <c r="C31" s="139">
        <v>250</v>
      </c>
      <c r="D31" s="139"/>
      <c r="E31" s="139"/>
      <c r="F31" s="139"/>
      <c r="G31" s="139"/>
      <c r="H31" s="139"/>
      <c r="I31" s="139">
        <v>100</v>
      </c>
      <c r="J31" s="139">
        <v>22.5</v>
      </c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>
        <v>2.5</v>
      </c>
      <c r="Y31" s="139"/>
      <c r="Z31" s="139"/>
      <c r="AA31" s="139"/>
      <c r="AB31" s="139"/>
      <c r="AC31" s="139"/>
      <c r="AD31" s="139"/>
      <c r="AE31" s="139"/>
      <c r="AF31" s="139"/>
    </row>
    <row r="32" spans="1:33" ht="10.5" customHeight="1" x14ac:dyDescent="0.3">
      <c r="A32" s="138">
        <v>105</v>
      </c>
      <c r="B32" s="139" t="s">
        <v>112</v>
      </c>
      <c r="C32" s="139">
        <v>20</v>
      </c>
      <c r="J32" s="132">
        <v>2</v>
      </c>
      <c r="N32" s="132">
        <v>22.8</v>
      </c>
      <c r="Y32" s="132">
        <v>1.6</v>
      </c>
    </row>
    <row r="33" spans="1:33" ht="10.5" customHeight="1" x14ac:dyDescent="0.3">
      <c r="A33" s="88">
        <v>223</v>
      </c>
      <c r="B33" s="88" t="s">
        <v>30</v>
      </c>
      <c r="C33" s="115">
        <v>185</v>
      </c>
      <c r="E33" s="132">
        <v>7.6</v>
      </c>
      <c r="G33" s="132">
        <v>11.4</v>
      </c>
      <c r="T33" s="132">
        <v>175</v>
      </c>
      <c r="V33" s="132">
        <v>12</v>
      </c>
      <c r="W33" s="132">
        <v>7.6</v>
      </c>
      <c r="Y33" s="132">
        <v>7.6</v>
      </c>
      <c r="Z33" s="132">
        <v>15.2</v>
      </c>
      <c r="AC33" s="132">
        <v>0</v>
      </c>
    </row>
    <row r="34" spans="1:33" s="2" customFormat="1" ht="10.5" customHeight="1" x14ac:dyDescent="0.3">
      <c r="A34" s="88"/>
      <c r="B34" s="86" t="s">
        <v>113</v>
      </c>
      <c r="C34" s="86">
        <v>35</v>
      </c>
      <c r="D34" s="131"/>
      <c r="E34" s="131"/>
      <c r="F34" s="131">
        <v>2.63</v>
      </c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>
        <v>8.75</v>
      </c>
      <c r="W34" s="131"/>
      <c r="X34" s="131"/>
      <c r="Y34" s="131"/>
      <c r="Z34" s="131">
        <v>10</v>
      </c>
      <c r="AA34" s="131"/>
      <c r="AB34" s="131"/>
      <c r="AC34" s="131"/>
      <c r="AD34" s="131"/>
      <c r="AE34" s="131"/>
      <c r="AF34" s="131"/>
      <c r="AG34" s="66"/>
    </row>
    <row r="35" spans="1:33" s="2" customFormat="1" ht="10.5" customHeight="1" x14ac:dyDescent="0.3">
      <c r="A35" s="88"/>
      <c r="B35" s="89" t="s">
        <v>116</v>
      </c>
      <c r="C35" s="89">
        <v>200</v>
      </c>
      <c r="D35" s="131"/>
      <c r="E35" s="131"/>
      <c r="F35" s="131"/>
      <c r="G35" s="131"/>
      <c r="H35" s="131"/>
      <c r="I35" s="131"/>
      <c r="J35" s="131"/>
      <c r="K35" s="131">
        <v>20</v>
      </c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>
        <v>10</v>
      </c>
      <c r="AA35" s="131"/>
      <c r="AB35" s="131"/>
      <c r="AC35" s="131"/>
      <c r="AD35" s="131"/>
      <c r="AE35" s="131"/>
      <c r="AF35" s="131"/>
      <c r="AG35" s="66"/>
    </row>
    <row r="36" spans="1:33" ht="10.5" customHeight="1" x14ac:dyDescent="0.3">
      <c r="A36" s="88"/>
      <c r="B36" s="86" t="s">
        <v>53</v>
      </c>
      <c r="C36" s="115">
        <v>40</v>
      </c>
      <c r="E36" s="132">
        <v>40</v>
      </c>
    </row>
    <row r="37" spans="1:33" ht="10.5" customHeight="1" x14ac:dyDescent="0.3">
      <c r="A37" s="86"/>
      <c r="B37" s="86" t="s">
        <v>158</v>
      </c>
      <c r="C37" s="113">
        <v>40</v>
      </c>
      <c r="D37" s="132">
        <v>40</v>
      </c>
    </row>
    <row r="38" spans="1:33" s="2" customFormat="1" ht="10.5" customHeight="1" x14ac:dyDescent="0.3">
      <c r="A38" s="86"/>
      <c r="B38" s="86" t="s">
        <v>171</v>
      </c>
      <c r="C38" s="113">
        <v>180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>
        <v>180</v>
      </c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3" s="2" customFormat="1" ht="10.5" customHeight="1" x14ac:dyDescent="0.3">
      <c r="A39" s="130"/>
      <c r="B39" s="131"/>
      <c r="C39" s="141"/>
      <c r="D39" s="140"/>
      <c r="E39" s="140"/>
      <c r="F39" s="140"/>
      <c r="G39" s="140"/>
      <c r="H39" s="140"/>
      <c r="I39" s="131"/>
      <c r="J39" s="131"/>
      <c r="K39" s="131"/>
      <c r="L39" s="140"/>
      <c r="M39" s="140"/>
      <c r="N39" s="131"/>
      <c r="O39" s="131"/>
      <c r="P39" s="131"/>
      <c r="Q39" s="131"/>
      <c r="R39" s="131"/>
      <c r="S39" s="131"/>
      <c r="T39" s="131"/>
      <c r="U39" s="131"/>
      <c r="V39" s="131"/>
      <c r="W39" s="140"/>
      <c r="X39" s="140"/>
      <c r="Y39" s="131"/>
      <c r="Z39" s="140"/>
      <c r="AA39" s="140"/>
      <c r="AB39" s="140"/>
      <c r="AC39" s="140"/>
      <c r="AD39" s="140"/>
      <c r="AE39" s="140"/>
      <c r="AF39" s="131"/>
      <c r="AG39" s="66"/>
    </row>
    <row r="40" spans="1:33" s="70" customFormat="1" ht="10.5" customHeight="1" x14ac:dyDescent="0.3">
      <c r="A40" s="142"/>
      <c r="B40" s="30" t="s">
        <v>174</v>
      </c>
      <c r="C40" s="136">
        <f t="shared" ref="C40:AF40" si="2">SUM(C31:C39)</f>
        <v>950</v>
      </c>
      <c r="D40" s="136">
        <f t="shared" si="2"/>
        <v>40</v>
      </c>
      <c r="E40" s="136">
        <f t="shared" si="2"/>
        <v>47.6</v>
      </c>
      <c r="F40" s="136">
        <f t="shared" si="2"/>
        <v>2.63</v>
      </c>
      <c r="G40" s="136">
        <f t="shared" si="2"/>
        <v>11.4</v>
      </c>
      <c r="H40" s="136">
        <f t="shared" si="2"/>
        <v>0</v>
      </c>
      <c r="I40" s="136">
        <f t="shared" si="2"/>
        <v>100</v>
      </c>
      <c r="J40" s="136">
        <f t="shared" si="2"/>
        <v>24.5</v>
      </c>
      <c r="K40" s="136">
        <f t="shared" si="2"/>
        <v>20</v>
      </c>
      <c r="L40" s="136">
        <f t="shared" si="2"/>
        <v>0</v>
      </c>
      <c r="M40" s="136">
        <f t="shared" si="2"/>
        <v>0</v>
      </c>
      <c r="N40" s="136">
        <f t="shared" si="2"/>
        <v>22.8</v>
      </c>
      <c r="O40" s="136">
        <f t="shared" si="2"/>
        <v>0</v>
      </c>
      <c r="P40" s="136">
        <f t="shared" si="2"/>
        <v>0</v>
      </c>
      <c r="Q40" s="136">
        <f t="shared" si="2"/>
        <v>0</v>
      </c>
      <c r="R40" s="136">
        <f t="shared" si="2"/>
        <v>0</v>
      </c>
      <c r="S40" s="136">
        <f t="shared" si="2"/>
        <v>180</v>
      </c>
      <c r="T40" s="136">
        <f t="shared" si="2"/>
        <v>175</v>
      </c>
      <c r="U40" s="136">
        <f t="shared" si="2"/>
        <v>0</v>
      </c>
      <c r="V40" s="136">
        <f t="shared" si="2"/>
        <v>20.75</v>
      </c>
      <c r="W40" s="136">
        <f t="shared" si="2"/>
        <v>7.6</v>
      </c>
      <c r="X40" s="136">
        <f t="shared" si="2"/>
        <v>2.5</v>
      </c>
      <c r="Y40" s="136">
        <f t="shared" si="2"/>
        <v>9.1999999999999993</v>
      </c>
      <c r="Z40" s="136">
        <f t="shared" si="2"/>
        <v>35.200000000000003</v>
      </c>
      <c r="AA40" s="136">
        <f t="shared" si="2"/>
        <v>0</v>
      </c>
      <c r="AB40" s="136">
        <f t="shared" si="2"/>
        <v>0</v>
      </c>
      <c r="AC40" s="136">
        <f t="shared" si="2"/>
        <v>0</v>
      </c>
      <c r="AD40" s="136">
        <f t="shared" si="2"/>
        <v>0</v>
      </c>
      <c r="AE40" s="136">
        <f t="shared" si="2"/>
        <v>0</v>
      </c>
      <c r="AF40" s="136">
        <f t="shared" si="2"/>
        <v>0</v>
      </c>
      <c r="AG40" s="66"/>
    </row>
    <row r="41" spans="1:33" s="68" customFormat="1" ht="10.5" customHeight="1" x14ac:dyDescent="0.3">
      <c r="A41" s="143"/>
      <c r="B41" s="144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</row>
    <row r="42" spans="1:33" s="67" customFormat="1" ht="10.5" customHeight="1" x14ac:dyDescent="0.3">
      <c r="A42" s="220" t="s">
        <v>149</v>
      </c>
      <c r="B42" s="221"/>
      <c r="C42" s="217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</row>
    <row r="43" spans="1:33" s="2" customFormat="1" ht="10.5" customHeight="1" x14ac:dyDescent="0.3">
      <c r="A43" s="86">
        <v>96</v>
      </c>
      <c r="B43" s="89" t="s">
        <v>57</v>
      </c>
      <c r="C43" s="114">
        <v>250</v>
      </c>
      <c r="D43" s="140"/>
      <c r="E43" s="140"/>
      <c r="F43" s="140"/>
      <c r="G43" s="140">
        <v>7</v>
      </c>
      <c r="H43" s="140"/>
      <c r="I43" s="140">
        <v>60</v>
      </c>
      <c r="J43" s="140">
        <f>10+5+15</f>
        <v>30</v>
      </c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>
        <v>5</v>
      </c>
      <c r="X43" s="140"/>
      <c r="Y43" s="140"/>
      <c r="Z43" s="140"/>
      <c r="AA43" s="140"/>
      <c r="AB43" s="140"/>
      <c r="AC43" s="140"/>
      <c r="AD43" s="140"/>
      <c r="AE43" s="140"/>
      <c r="AF43" s="140"/>
      <c r="AG43" s="66"/>
    </row>
    <row r="44" spans="1:33" ht="10.5" customHeight="1" x14ac:dyDescent="0.3">
      <c r="A44" s="104"/>
      <c r="B44" s="86" t="s">
        <v>101</v>
      </c>
      <c r="C44" s="86">
        <v>85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>
        <v>120.7</v>
      </c>
      <c r="Q44" s="131"/>
      <c r="R44" s="131"/>
      <c r="S44" s="131"/>
      <c r="T44" s="131"/>
      <c r="U44" s="131"/>
      <c r="V44" s="131"/>
      <c r="W44" s="131"/>
      <c r="X44" s="131">
        <v>5.0999999999999996</v>
      </c>
      <c r="Y44" s="131"/>
    </row>
    <row r="45" spans="1:33" ht="10.5" customHeight="1" x14ac:dyDescent="0.3">
      <c r="A45" s="88">
        <v>143</v>
      </c>
      <c r="B45" s="88" t="s">
        <v>62</v>
      </c>
      <c r="C45" s="115">
        <v>130</v>
      </c>
      <c r="I45" s="132">
        <f>32*1.3</f>
        <v>41.6</v>
      </c>
      <c r="J45" s="132">
        <f>(11+4+12+18)*1.3+1*3</f>
        <v>61.5</v>
      </c>
      <c r="V45" s="132">
        <v>7.5</v>
      </c>
      <c r="W45" s="132">
        <v>8</v>
      </c>
      <c r="AF45" s="132">
        <v>1</v>
      </c>
    </row>
    <row r="46" spans="1:33" s="2" customFormat="1" ht="10.5" customHeight="1" x14ac:dyDescent="0.3">
      <c r="A46" s="86">
        <v>397</v>
      </c>
      <c r="B46" s="86" t="s">
        <v>100</v>
      </c>
      <c r="C46" s="86">
        <v>200</v>
      </c>
      <c r="D46" s="131"/>
      <c r="E46" s="131"/>
      <c r="F46" s="131"/>
      <c r="G46" s="131"/>
      <c r="H46" s="131"/>
      <c r="I46" s="131"/>
      <c r="J46" s="131"/>
      <c r="K46" s="131">
        <v>40</v>
      </c>
      <c r="L46" s="131"/>
      <c r="M46" s="131"/>
      <c r="N46" s="131"/>
      <c r="O46" s="131"/>
      <c r="P46" s="131"/>
      <c r="Q46" s="131"/>
      <c r="R46" s="131">
        <v>0</v>
      </c>
      <c r="S46" s="131"/>
      <c r="T46" s="131"/>
      <c r="U46" s="131"/>
      <c r="V46" s="131"/>
      <c r="W46" s="131"/>
      <c r="X46" s="131"/>
      <c r="Y46" s="131"/>
      <c r="Z46" s="131">
        <v>15</v>
      </c>
      <c r="AA46" s="131"/>
      <c r="AB46" s="131"/>
      <c r="AC46" s="131"/>
      <c r="AD46" s="131"/>
      <c r="AE46" s="131"/>
      <c r="AF46" s="131"/>
      <c r="AG46" s="66"/>
    </row>
    <row r="47" spans="1:33" s="2" customFormat="1" ht="10.5" customHeight="1" x14ac:dyDescent="0.3">
      <c r="A47" s="88"/>
      <c r="B47" s="86" t="s">
        <v>53</v>
      </c>
      <c r="C47" s="115">
        <v>40</v>
      </c>
      <c r="D47" s="131"/>
      <c r="E47" s="131">
        <v>40</v>
      </c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66"/>
    </row>
    <row r="48" spans="1:33" s="2" customFormat="1" ht="10.5" customHeight="1" x14ac:dyDescent="0.3">
      <c r="A48" s="86"/>
      <c r="B48" s="86" t="s">
        <v>158</v>
      </c>
      <c r="C48" s="113">
        <v>20</v>
      </c>
      <c r="D48" s="131">
        <v>20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66"/>
    </row>
    <row r="49" spans="1:33" s="2" customFormat="1" ht="10.5" customHeight="1" x14ac:dyDescent="0.3">
      <c r="A49" s="86"/>
      <c r="B49" s="86" t="s">
        <v>162</v>
      </c>
      <c r="C49" s="113">
        <v>100</v>
      </c>
      <c r="D49" s="131"/>
      <c r="E49" s="131"/>
      <c r="F49" s="131"/>
      <c r="G49" s="131"/>
      <c r="H49" s="131"/>
      <c r="I49" s="131"/>
      <c r="J49" s="131"/>
      <c r="K49" s="131">
        <v>100</v>
      </c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66"/>
    </row>
    <row r="50" spans="1:33" s="2" customFormat="1" ht="10.5" customHeight="1" x14ac:dyDescent="0.3">
      <c r="A50" s="86"/>
      <c r="B50" s="86" t="s">
        <v>159</v>
      </c>
      <c r="C50" s="63">
        <v>200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>
        <v>200</v>
      </c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66"/>
    </row>
    <row r="51" spans="1:33" s="2" customFormat="1" ht="10.5" customHeight="1" x14ac:dyDescent="0.3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66"/>
    </row>
    <row r="52" spans="1:33" s="69" customFormat="1" ht="10.5" customHeight="1" x14ac:dyDescent="0.3">
      <c r="A52" s="135"/>
      <c r="B52" s="30" t="s">
        <v>174</v>
      </c>
      <c r="C52" s="136">
        <f t="shared" ref="C52:AF52" si="3">SUM(C43:C51)</f>
        <v>1025</v>
      </c>
      <c r="D52" s="136">
        <f t="shared" si="3"/>
        <v>20</v>
      </c>
      <c r="E52" s="136">
        <f t="shared" si="3"/>
        <v>40</v>
      </c>
      <c r="F52" s="136">
        <f t="shared" si="3"/>
        <v>0</v>
      </c>
      <c r="G52" s="136">
        <f t="shared" si="3"/>
        <v>7</v>
      </c>
      <c r="H52" s="136">
        <f t="shared" si="3"/>
        <v>0</v>
      </c>
      <c r="I52" s="136">
        <f t="shared" si="3"/>
        <v>101.6</v>
      </c>
      <c r="J52" s="136">
        <f t="shared" si="3"/>
        <v>91.5</v>
      </c>
      <c r="K52" s="136">
        <f t="shared" si="3"/>
        <v>140</v>
      </c>
      <c r="L52" s="136">
        <f t="shared" si="3"/>
        <v>0</v>
      </c>
      <c r="M52" s="136">
        <f t="shared" si="3"/>
        <v>0</v>
      </c>
      <c r="N52" s="136">
        <f t="shared" si="3"/>
        <v>0</v>
      </c>
      <c r="O52" s="136">
        <f t="shared" si="3"/>
        <v>0</v>
      </c>
      <c r="P52" s="136">
        <f t="shared" si="3"/>
        <v>120.7</v>
      </c>
      <c r="Q52" s="136">
        <f t="shared" si="3"/>
        <v>0</v>
      </c>
      <c r="R52" s="136">
        <f t="shared" si="3"/>
        <v>200</v>
      </c>
      <c r="S52" s="136">
        <f t="shared" si="3"/>
        <v>0</v>
      </c>
      <c r="T52" s="136">
        <f t="shared" si="3"/>
        <v>0</v>
      </c>
      <c r="U52" s="136">
        <f t="shared" si="3"/>
        <v>0</v>
      </c>
      <c r="V52" s="136">
        <f t="shared" si="3"/>
        <v>7.5</v>
      </c>
      <c r="W52" s="136">
        <f t="shared" si="3"/>
        <v>13</v>
      </c>
      <c r="X52" s="136">
        <f t="shared" si="3"/>
        <v>5.0999999999999996</v>
      </c>
      <c r="Y52" s="136">
        <f t="shared" si="3"/>
        <v>0</v>
      </c>
      <c r="Z52" s="136">
        <f t="shared" si="3"/>
        <v>15</v>
      </c>
      <c r="AA52" s="136">
        <f t="shared" si="3"/>
        <v>0</v>
      </c>
      <c r="AB52" s="136">
        <f t="shared" si="3"/>
        <v>0</v>
      </c>
      <c r="AC52" s="136">
        <f t="shared" si="3"/>
        <v>0</v>
      </c>
      <c r="AD52" s="136">
        <f t="shared" si="3"/>
        <v>0</v>
      </c>
      <c r="AE52" s="136">
        <f t="shared" si="3"/>
        <v>0</v>
      </c>
      <c r="AF52" s="136">
        <f t="shared" si="3"/>
        <v>1</v>
      </c>
      <c r="AG52" s="68"/>
    </row>
    <row r="53" spans="1:33" s="5" customFormat="1" ht="10.5" customHeight="1" x14ac:dyDescent="0.3">
      <c r="A53" s="134"/>
      <c r="B53" s="134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</row>
    <row r="54" spans="1:33" s="67" customFormat="1" ht="10.5" customHeight="1" x14ac:dyDescent="0.3">
      <c r="A54" s="220" t="s">
        <v>150</v>
      </c>
      <c r="B54" s="221"/>
      <c r="C54" s="217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</row>
    <row r="55" spans="1:33" ht="10.5" customHeight="1" x14ac:dyDescent="0.3">
      <c r="A55" s="88">
        <v>84</v>
      </c>
      <c r="B55" s="88" t="s">
        <v>55</v>
      </c>
      <c r="C55" s="115">
        <v>250</v>
      </c>
      <c r="G55" s="132">
        <v>10</v>
      </c>
      <c r="I55" s="132">
        <v>25</v>
      </c>
      <c r="J55" s="132">
        <f>40+10+2.5+10+7.5+0.75</f>
        <v>70.75</v>
      </c>
      <c r="X55" s="132">
        <v>5</v>
      </c>
      <c r="Z55" s="132">
        <v>1.5</v>
      </c>
    </row>
    <row r="56" spans="1:33" s="2" customFormat="1" ht="10.5" customHeight="1" x14ac:dyDescent="0.3">
      <c r="A56" s="9">
        <v>229</v>
      </c>
      <c r="B56" s="89" t="s">
        <v>58</v>
      </c>
      <c r="C56" s="114">
        <v>200</v>
      </c>
      <c r="D56" s="131"/>
      <c r="E56" s="131"/>
      <c r="F56" s="131">
        <v>2.2999999999999998</v>
      </c>
      <c r="G56" s="131"/>
      <c r="H56" s="131"/>
      <c r="I56" s="131"/>
      <c r="J56" s="131">
        <v>140</v>
      </c>
      <c r="K56" s="131"/>
      <c r="L56" s="131"/>
      <c r="M56" s="131"/>
      <c r="N56" s="131"/>
      <c r="O56" s="131"/>
      <c r="P56" s="131"/>
      <c r="Q56" s="132">
        <v>65</v>
      </c>
      <c r="R56" s="131"/>
      <c r="S56" s="131"/>
      <c r="T56" s="131"/>
      <c r="U56" s="131"/>
      <c r="V56" s="131"/>
      <c r="W56" s="131"/>
      <c r="X56" s="131">
        <v>5</v>
      </c>
      <c r="Y56" s="131"/>
      <c r="Z56" s="131">
        <v>4</v>
      </c>
      <c r="AA56" s="131"/>
      <c r="AB56" s="131"/>
      <c r="AC56" s="131"/>
      <c r="AD56" s="131"/>
      <c r="AE56" s="131"/>
      <c r="AF56" s="131"/>
      <c r="AG56" s="66"/>
    </row>
    <row r="57" spans="1:33" s="2" customFormat="1" ht="10.5" customHeight="1" x14ac:dyDescent="0.3">
      <c r="A57" s="104">
        <v>392</v>
      </c>
      <c r="B57" s="86" t="s">
        <v>125</v>
      </c>
      <c r="C57" s="113">
        <v>200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>
        <v>50</v>
      </c>
      <c r="S57" s="131"/>
      <c r="T57" s="131"/>
      <c r="U57" s="131"/>
      <c r="V57" s="131"/>
      <c r="W57" s="131"/>
      <c r="X57" s="131"/>
      <c r="Y57" s="131"/>
      <c r="Z57" s="131">
        <v>10</v>
      </c>
      <c r="AA57" s="131"/>
      <c r="AB57" s="131">
        <v>0.5</v>
      </c>
      <c r="AC57" s="131"/>
      <c r="AD57" s="131"/>
      <c r="AE57" s="131"/>
      <c r="AF57" s="131"/>
      <c r="AG57" s="66"/>
    </row>
    <row r="58" spans="1:33" s="2" customFormat="1" ht="10.5" customHeight="1" x14ac:dyDescent="0.3">
      <c r="A58" s="88"/>
      <c r="B58" s="86" t="s">
        <v>53</v>
      </c>
      <c r="C58" s="115">
        <v>40</v>
      </c>
      <c r="D58" s="131"/>
      <c r="E58" s="131">
        <v>40</v>
      </c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66"/>
    </row>
    <row r="59" spans="1:33" s="2" customFormat="1" ht="10.5" customHeight="1" x14ac:dyDescent="0.3">
      <c r="A59" s="86"/>
      <c r="B59" s="86" t="s">
        <v>158</v>
      </c>
      <c r="C59" s="113">
        <v>40</v>
      </c>
      <c r="D59" s="131">
        <v>40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66"/>
    </row>
    <row r="60" spans="1:33" s="2" customFormat="1" ht="10.5" customHeight="1" x14ac:dyDescent="0.3">
      <c r="A60" s="86"/>
      <c r="B60" s="89" t="s">
        <v>110</v>
      </c>
      <c r="C60" s="89">
        <v>80</v>
      </c>
      <c r="D60" s="131"/>
      <c r="E60" s="131"/>
      <c r="F60" s="131">
        <v>39.5</v>
      </c>
      <c r="G60" s="131"/>
      <c r="H60" s="131"/>
      <c r="I60" s="131"/>
      <c r="J60" s="131"/>
      <c r="K60" s="131">
        <v>20</v>
      </c>
      <c r="L60" s="131"/>
      <c r="M60" s="131"/>
      <c r="N60" s="131"/>
      <c r="O60" s="131"/>
      <c r="P60" s="131"/>
      <c r="Q60" s="131"/>
      <c r="R60" s="131">
        <v>22.5</v>
      </c>
      <c r="S60" s="131"/>
      <c r="T60" s="131"/>
      <c r="U60" s="131"/>
      <c r="V60" s="131"/>
      <c r="W60" s="131">
        <v>5</v>
      </c>
      <c r="X60" s="131"/>
      <c r="Y60" s="131">
        <v>6</v>
      </c>
      <c r="Z60" s="131">
        <v>15</v>
      </c>
      <c r="AA60" s="131"/>
      <c r="AB60" s="131"/>
      <c r="AC60" s="131">
        <v>4</v>
      </c>
      <c r="AD60" s="131">
        <v>1</v>
      </c>
      <c r="AE60" s="131"/>
      <c r="AF60" s="131"/>
      <c r="AG60" s="66"/>
    </row>
    <row r="61" spans="1:33" s="2" customFormat="1" ht="10.5" customHeight="1" x14ac:dyDescent="0.3">
      <c r="A61" s="86"/>
      <c r="B61" s="83" t="s">
        <v>164</v>
      </c>
      <c r="C61" s="84">
        <v>150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>
        <v>150</v>
      </c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66"/>
    </row>
    <row r="62" spans="1:33" s="2" customFormat="1" ht="10.5" customHeight="1" x14ac:dyDescent="0.3">
      <c r="A62" s="146"/>
      <c r="B62" s="140"/>
      <c r="C62" s="140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66"/>
    </row>
    <row r="63" spans="1:33" s="69" customFormat="1" ht="10.5" customHeight="1" x14ac:dyDescent="0.3">
      <c r="A63" s="135"/>
      <c r="B63" s="30" t="s">
        <v>174</v>
      </c>
      <c r="C63" s="136">
        <f>SUM(C55:C62)</f>
        <v>960</v>
      </c>
      <c r="D63" s="136">
        <f t="shared" ref="D63:AF63" si="4">SUM(D55:D62)</f>
        <v>40</v>
      </c>
      <c r="E63" s="136">
        <f t="shared" si="4"/>
        <v>40</v>
      </c>
      <c r="F63" s="136">
        <f t="shared" si="4"/>
        <v>41.8</v>
      </c>
      <c r="G63" s="136">
        <f t="shared" si="4"/>
        <v>10</v>
      </c>
      <c r="H63" s="136">
        <f t="shared" si="4"/>
        <v>0</v>
      </c>
      <c r="I63" s="136">
        <f t="shared" si="4"/>
        <v>25</v>
      </c>
      <c r="J63" s="136">
        <f t="shared" si="4"/>
        <v>210.75</v>
      </c>
      <c r="K63" s="136">
        <f t="shared" si="4"/>
        <v>20</v>
      </c>
      <c r="L63" s="136">
        <f t="shared" si="4"/>
        <v>0</v>
      </c>
      <c r="M63" s="136">
        <f t="shared" si="4"/>
        <v>150</v>
      </c>
      <c r="N63" s="136">
        <f t="shared" si="4"/>
        <v>0</v>
      </c>
      <c r="O63" s="136">
        <f t="shared" si="4"/>
        <v>0</v>
      </c>
      <c r="P63" s="136">
        <f t="shared" si="4"/>
        <v>0</v>
      </c>
      <c r="Q63" s="136">
        <f t="shared" si="4"/>
        <v>65</v>
      </c>
      <c r="R63" s="136">
        <f t="shared" si="4"/>
        <v>72.5</v>
      </c>
      <c r="S63" s="136">
        <f t="shared" si="4"/>
        <v>0</v>
      </c>
      <c r="T63" s="136">
        <f t="shared" si="4"/>
        <v>0</v>
      </c>
      <c r="U63" s="136">
        <f t="shared" si="4"/>
        <v>0</v>
      </c>
      <c r="V63" s="136">
        <f t="shared" si="4"/>
        <v>0</v>
      </c>
      <c r="W63" s="136">
        <f t="shared" si="4"/>
        <v>5</v>
      </c>
      <c r="X63" s="136">
        <f t="shared" si="4"/>
        <v>10</v>
      </c>
      <c r="Y63" s="136">
        <f t="shared" si="4"/>
        <v>6</v>
      </c>
      <c r="Z63" s="136">
        <f t="shared" si="4"/>
        <v>30.5</v>
      </c>
      <c r="AA63" s="136">
        <f t="shared" si="4"/>
        <v>0</v>
      </c>
      <c r="AB63" s="136">
        <f t="shared" si="4"/>
        <v>0.5</v>
      </c>
      <c r="AC63" s="136">
        <f t="shared" si="4"/>
        <v>4</v>
      </c>
      <c r="AD63" s="136">
        <f t="shared" si="4"/>
        <v>1</v>
      </c>
      <c r="AE63" s="136">
        <f t="shared" si="4"/>
        <v>0</v>
      </c>
      <c r="AF63" s="136">
        <f t="shared" si="4"/>
        <v>0</v>
      </c>
      <c r="AG63" s="68"/>
    </row>
    <row r="65" spans="1:33" s="67" customFormat="1" ht="10.5" customHeight="1" x14ac:dyDescent="0.3">
      <c r="A65" s="229" t="s">
        <v>151</v>
      </c>
      <c r="B65" s="230"/>
      <c r="C65" s="217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</row>
    <row r="66" spans="1:33" ht="10.5" customHeight="1" x14ac:dyDescent="0.3">
      <c r="A66" s="44" t="s">
        <v>106</v>
      </c>
      <c r="B66" s="91" t="s">
        <v>105</v>
      </c>
      <c r="C66" s="116">
        <v>250</v>
      </c>
      <c r="I66" s="132">
        <v>50</v>
      </c>
      <c r="J66" s="132">
        <v>48</v>
      </c>
      <c r="X66" s="132">
        <v>5</v>
      </c>
    </row>
    <row r="67" spans="1:33" ht="10.5" customHeight="1" x14ac:dyDescent="0.3">
      <c r="A67" s="11">
        <v>211</v>
      </c>
      <c r="B67" s="88" t="s">
        <v>102</v>
      </c>
      <c r="C67" s="88">
        <v>140</v>
      </c>
      <c r="R67" s="132">
        <v>38.299999999999997</v>
      </c>
      <c r="U67" s="132">
        <v>20.3</v>
      </c>
      <c r="W67" s="132">
        <v>10.1</v>
      </c>
      <c r="Y67" s="132">
        <v>102</v>
      </c>
    </row>
    <row r="68" spans="1:33" ht="10.5" customHeight="1" x14ac:dyDescent="0.3">
      <c r="A68" s="88"/>
      <c r="B68" s="88" t="s">
        <v>123</v>
      </c>
      <c r="C68" s="88">
        <v>60</v>
      </c>
      <c r="J68" s="132">
        <v>60</v>
      </c>
      <c r="W68" s="132">
        <v>3</v>
      </c>
    </row>
    <row r="69" spans="1:33" s="2" customFormat="1" ht="10.5" customHeight="1" x14ac:dyDescent="0.3">
      <c r="A69" s="88"/>
      <c r="B69" s="88" t="s">
        <v>163</v>
      </c>
      <c r="C69" s="115">
        <v>200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>
        <v>200</v>
      </c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66"/>
    </row>
    <row r="70" spans="1:33" s="2" customFormat="1" ht="10.5" customHeight="1" x14ac:dyDescent="0.3">
      <c r="A70" s="10"/>
      <c r="B70" s="86" t="s">
        <v>53</v>
      </c>
      <c r="C70" s="113">
        <v>40</v>
      </c>
      <c r="D70" s="131"/>
      <c r="E70" s="131">
        <v>40</v>
      </c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66"/>
    </row>
    <row r="71" spans="1:33" s="2" customFormat="1" ht="10.5" customHeight="1" x14ac:dyDescent="0.3">
      <c r="A71" s="86"/>
      <c r="B71" s="86" t="s">
        <v>158</v>
      </c>
      <c r="C71" s="113">
        <v>20</v>
      </c>
      <c r="D71" s="131">
        <v>20</v>
      </c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66"/>
    </row>
    <row r="72" spans="1:33" s="2" customFormat="1" ht="10.5" customHeight="1" x14ac:dyDescent="0.3">
      <c r="A72" s="86"/>
      <c r="B72" s="86" t="s">
        <v>165</v>
      </c>
      <c r="C72" s="113">
        <v>120</v>
      </c>
      <c r="D72" s="131"/>
      <c r="E72" s="131"/>
      <c r="F72" s="131"/>
      <c r="G72" s="131"/>
      <c r="H72" s="131"/>
      <c r="I72" s="131"/>
      <c r="J72" s="131"/>
      <c r="K72" s="131">
        <v>120</v>
      </c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66"/>
    </row>
    <row r="73" spans="1:33" s="2" customFormat="1" ht="10.5" customHeight="1" x14ac:dyDescent="0.3">
      <c r="A73" s="86"/>
      <c r="B73" s="86" t="s">
        <v>170</v>
      </c>
      <c r="C73" s="113">
        <v>180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>
        <v>180</v>
      </c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66"/>
    </row>
    <row r="74" spans="1:33" s="2" customFormat="1" ht="10.5" customHeight="1" x14ac:dyDescent="0.3">
      <c r="A74" s="130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66"/>
    </row>
    <row r="75" spans="1:33" s="69" customFormat="1" ht="10.5" customHeight="1" x14ac:dyDescent="0.3">
      <c r="A75" s="135"/>
      <c r="B75" s="30" t="s">
        <v>174</v>
      </c>
      <c r="C75" s="136">
        <f t="shared" ref="C75:AF75" si="5">SUM(C66:C74)</f>
        <v>1010</v>
      </c>
      <c r="D75" s="136">
        <f t="shared" si="5"/>
        <v>20</v>
      </c>
      <c r="E75" s="136">
        <f t="shared" si="5"/>
        <v>40</v>
      </c>
      <c r="F75" s="136">
        <f t="shared" si="5"/>
        <v>0</v>
      </c>
      <c r="G75" s="136">
        <f t="shared" si="5"/>
        <v>0</v>
      </c>
      <c r="H75" s="136">
        <f t="shared" si="5"/>
        <v>0</v>
      </c>
      <c r="I75" s="136">
        <f t="shared" si="5"/>
        <v>50</v>
      </c>
      <c r="J75" s="136">
        <f t="shared" si="5"/>
        <v>108</v>
      </c>
      <c r="K75" s="136">
        <f t="shared" si="5"/>
        <v>120</v>
      </c>
      <c r="L75" s="136">
        <f t="shared" si="5"/>
        <v>0</v>
      </c>
      <c r="M75" s="136">
        <f t="shared" si="5"/>
        <v>200</v>
      </c>
      <c r="N75" s="136">
        <f t="shared" si="5"/>
        <v>0</v>
      </c>
      <c r="O75" s="136">
        <f t="shared" si="5"/>
        <v>0</v>
      </c>
      <c r="P75" s="136">
        <f t="shared" si="5"/>
        <v>0</v>
      </c>
      <c r="Q75" s="136">
        <f t="shared" si="5"/>
        <v>0</v>
      </c>
      <c r="R75" s="136">
        <f t="shared" si="5"/>
        <v>38.299999999999997</v>
      </c>
      <c r="S75" s="136">
        <f t="shared" si="5"/>
        <v>180</v>
      </c>
      <c r="T75" s="136">
        <f t="shared" si="5"/>
        <v>0</v>
      </c>
      <c r="U75" s="136">
        <f t="shared" si="5"/>
        <v>20.3</v>
      </c>
      <c r="V75" s="136">
        <f t="shared" si="5"/>
        <v>0</v>
      </c>
      <c r="W75" s="136">
        <f t="shared" si="5"/>
        <v>13.1</v>
      </c>
      <c r="X75" s="136">
        <f t="shared" si="5"/>
        <v>5</v>
      </c>
      <c r="Y75" s="136">
        <f t="shared" si="5"/>
        <v>102</v>
      </c>
      <c r="Z75" s="136">
        <f t="shared" si="5"/>
        <v>0</v>
      </c>
      <c r="AA75" s="136">
        <f t="shared" si="5"/>
        <v>0</v>
      </c>
      <c r="AB75" s="136">
        <f t="shared" si="5"/>
        <v>0</v>
      </c>
      <c r="AC75" s="136">
        <f t="shared" si="5"/>
        <v>0</v>
      </c>
      <c r="AD75" s="136">
        <f t="shared" si="5"/>
        <v>0</v>
      </c>
      <c r="AE75" s="136">
        <f t="shared" si="5"/>
        <v>0</v>
      </c>
      <c r="AF75" s="136">
        <f t="shared" si="5"/>
        <v>0</v>
      </c>
      <c r="AG75" s="68"/>
    </row>
    <row r="76" spans="1:33" s="68" customFormat="1" ht="10.5" customHeight="1" x14ac:dyDescent="0.3">
      <c r="A76" s="147"/>
      <c r="B76" s="148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</row>
    <row r="77" spans="1:33" s="71" customFormat="1" ht="10.5" customHeight="1" x14ac:dyDescent="0.3">
      <c r="A77" s="220" t="s">
        <v>152</v>
      </c>
      <c r="B77" s="221"/>
      <c r="C77" s="217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</row>
    <row r="78" spans="1:33" s="2" customFormat="1" ht="10.5" customHeight="1" x14ac:dyDescent="0.3">
      <c r="A78" s="103">
        <v>81</v>
      </c>
      <c r="B78" s="86" t="s">
        <v>63</v>
      </c>
      <c r="C78" s="113">
        <v>250</v>
      </c>
      <c r="D78" s="131"/>
      <c r="E78" s="131"/>
      <c r="F78" s="131"/>
      <c r="G78" s="131"/>
      <c r="H78" s="131"/>
      <c r="I78" s="131"/>
      <c r="J78" s="131">
        <f>40+30+10+2.5+10+7.5</f>
        <v>100</v>
      </c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>
        <v>5</v>
      </c>
      <c r="Y78" s="131"/>
      <c r="Z78" s="131">
        <v>2.5</v>
      </c>
      <c r="AA78" s="131"/>
      <c r="AB78" s="131"/>
      <c r="AC78" s="131"/>
      <c r="AD78" s="131"/>
      <c r="AE78" s="131"/>
      <c r="AF78" s="131"/>
      <c r="AG78" s="66"/>
    </row>
    <row r="79" spans="1:33" s="2" customFormat="1" ht="10.5" customHeight="1" x14ac:dyDescent="0.3">
      <c r="A79" s="86" t="s">
        <v>124</v>
      </c>
      <c r="B79" s="89" t="s">
        <v>129</v>
      </c>
      <c r="C79" s="114">
        <v>80</v>
      </c>
      <c r="D79" s="131"/>
      <c r="E79" s="131"/>
      <c r="F79" s="131">
        <v>2.25</v>
      </c>
      <c r="G79" s="131"/>
      <c r="H79" s="131"/>
      <c r="I79" s="131"/>
      <c r="J79" s="131">
        <f>4+4+7</f>
        <v>15</v>
      </c>
      <c r="K79" s="131"/>
      <c r="L79" s="131"/>
      <c r="M79" s="131"/>
      <c r="N79" s="131">
        <v>83</v>
      </c>
      <c r="O79" s="131"/>
      <c r="P79" s="131"/>
      <c r="Q79" s="132"/>
      <c r="R79" s="131"/>
      <c r="S79" s="131"/>
      <c r="T79" s="131"/>
      <c r="U79" s="131"/>
      <c r="V79" s="131">
        <v>7</v>
      </c>
      <c r="W79" s="131"/>
      <c r="X79" s="131">
        <v>5</v>
      </c>
      <c r="Y79" s="131"/>
      <c r="Z79" s="131"/>
      <c r="AA79" s="131"/>
      <c r="AB79" s="131"/>
      <c r="AC79" s="131"/>
      <c r="AD79" s="131"/>
      <c r="AE79" s="131"/>
      <c r="AF79" s="131"/>
      <c r="AG79" s="66"/>
    </row>
    <row r="80" spans="1:33" s="2" customFormat="1" ht="10.5" customHeight="1" x14ac:dyDescent="0.3">
      <c r="A80" s="86"/>
      <c r="B80" s="86" t="s">
        <v>128</v>
      </c>
      <c r="C80" s="113">
        <v>125</v>
      </c>
      <c r="D80" s="131"/>
      <c r="E80" s="131"/>
      <c r="F80" s="131"/>
      <c r="G80" s="131">
        <v>48</v>
      </c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>
        <v>5</v>
      </c>
      <c r="X80" s="131"/>
      <c r="Y80" s="131"/>
      <c r="Z80" s="131"/>
      <c r="AA80" s="131"/>
      <c r="AB80" s="131"/>
      <c r="AC80" s="131"/>
      <c r="AD80" s="131"/>
      <c r="AE80" s="131"/>
      <c r="AF80" s="131"/>
    </row>
    <row r="81" spans="1:33" ht="10.5" customHeight="1" x14ac:dyDescent="0.3">
      <c r="A81" s="88"/>
      <c r="B81" s="88" t="s">
        <v>51</v>
      </c>
      <c r="C81" s="115">
        <v>200</v>
      </c>
      <c r="L81" s="132">
        <v>22</v>
      </c>
      <c r="Z81" s="132">
        <v>5</v>
      </c>
    </row>
    <row r="82" spans="1:33" s="2" customFormat="1" ht="10.5" customHeight="1" x14ac:dyDescent="0.3">
      <c r="A82" s="87"/>
      <c r="B82" s="86" t="s">
        <v>53</v>
      </c>
      <c r="C82" s="114">
        <v>60</v>
      </c>
      <c r="D82" s="131"/>
      <c r="E82" s="131">
        <v>60</v>
      </c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66"/>
    </row>
    <row r="83" spans="1:33" s="2" customFormat="1" ht="10.5" customHeight="1" x14ac:dyDescent="0.3">
      <c r="A83" s="86"/>
      <c r="B83" s="86" t="s">
        <v>158</v>
      </c>
      <c r="C83" s="113">
        <v>20</v>
      </c>
      <c r="D83" s="131">
        <v>20</v>
      </c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66"/>
    </row>
    <row r="84" spans="1:33" s="2" customFormat="1" ht="10.5" customHeight="1" x14ac:dyDescent="0.3">
      <c r="A84" s="86"/>
      <c r="B84" s="86" t="s">
        <v>159</v>
      </c>
      <c r="C84" s="113">
        <v>200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>
        <v>200</v>
      </c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66"/>
    </row>
    <row r="85" spans="1:33" s="2" customFormat="1" ht="10.5" customHeight="1" x14ac:dyDescent="0.3">
      <c r="A85" s="130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66"/>
    </row>
    <row r="86" spans="1:33" s="69" customFormat="1" ht="10.5" customHeight="1" x14ac:dyDescent="0.3">
      <c r="A86" s="135"/>
      <c r="B86" s="30" t="s">
        <v>174</v>
      </c>
      <c r="C86" s="136">
        <f t="shared" ref="C86:X86" si="6">SUM(C78:C85)</f>
        <v>935</v>
      </c>
      <c r="D86" s="136">
        <f t="shared" si="6"/>
        <v>20</v>
      </c>
      <c r="E86" s="136">
        <f t="shared" si="6"/>
        <v>60</v>
      </c>
      <c r="F86" s="136">
        <f t="shared" si="6"/>
        <v>2.25</v>
      </c>
      <c r="G86" s="136">
        <f t="shared" si="6"/>
        <v>48</v>
      </c>
      <c r="H86" s="136">
        <f t="shared" si="6"/>
        <v>0</v>
      </c>
      <c r="I86" s="136">
        <f t="shared" si="6"/>
        <v>0</v>
      </c>
      <c r="J86" s="136">
        <f t="shared" si="6"/>
        <v>115</v>
      </c>
      <c r="K86" s="136">
        <f t="shared" si="6"/>
        <v>0</v>
      </c>
      <c r="L86" s="136">
        <f t="shared" si="6"/>
        <v>22</v>
      </c>
      <c r="M86" s="136">
        <f t="shared" si="6"/>
        <v>0</v>
      </c>
      <c r="N86" s="136">
        <f t="shared" si="6"/>
        <v>83</v>
      </c>
      <c r="O86" s="136">
        <f t="shared" si="6"/>
        <v>0</v>
      </c>
      <c r="P86" s="136">
        <f t="shared" si="6"/>
        <v>0</v>
      </c>
      <c r="Q86" s="136">
        <f t="shared" si="6"/>
        <v>0</v>
      </c>
      <c r="R86" s="136">
        <f t="shared" si="6"/>
        <v>200</v>
      </c>
      <c r="S86" s="136">
        <f t="shared" si="6"/>
        <v>0</v>
      </c>
      <c r="T86" s="136">
        <f t="shared" si="6"/>
        <v>0</v>
      </c>
      <c r="U86" s="136">
        <f t="shared" si="6"/>
        <v>0</v>
      </c>
      <c r="V86" s="136">
        <f t="shared" si="6"/>
        <v>7</v>
      </c>
      <c r="W86" s="136">
        <f t="shared" si="6"/>
        <v>5</v>
      </c>
      <c r="X86" s="136">
        <f t="shared" si="6"/>
        <v>10</v>
      </c>
      <c r="Y86" s="136">
        <f>SUM(Y77:Y85)</f>
        <v>0</v>
      </c>
      <c r="Z86" s="136">
        <f t="shared" ref="Z86:AF86" si="7">SUM(Z78:Z85)</f>
        <v>7.5</v>
      </c>
      <c r="AA86" s="136">
        <f t="shared" si="7"/>
        <v>0</v>
      </c>
      <c r="AB86" s="136">
        <f t="shared" si="7"/>
        <v>0</v>
      </c>
      <c r="AC86" s="136">
        <f t="shared" si="7"/>
        <v>0</v>
      </c>
      <c r="AD86" s="136">
        <f t="shared" si="7"/>
        <v>0</v>
      </c>
      <c r="AE86" s="136">
        <f t="shared" si="7"/>
        <v>0</v>
      </c>
      <c r="AF86" s="136">
        <f t="shared" si="7"/>
        <v>0</v>
      </c>
      <c r="AG86" s="68"/>
    </row>
    <row r="87" spans="1:33" s="68" customFormat="1" ht="10.5" customHeight="1" x14ac:dyDescent="0.3">
      <c r="A87" s="143"/>
      <c r="B87" s="149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</row>
    <row r="88" spans="1:33" s="67" customFormat="1" ht="10.5" customHeight="1" x14ac:dyDescent="0.3">
      <c r="A88" s="220" t="s">
        <v>153</v>
      </c>
      <c r="B88" s="221"/>
      <c r="C88" s="217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</row>
    <row r="89" spans="1:33" s="2" customFormat="1" ht="10.5" customHeight="1" x14ac:dyDescent="0.3">
      <c r="A89" s="92"/>
      <c r="B89" s="86" t="s">
        <v>111</v>
      </c>
      <c r="C89" s="86">
        <v>60</v>
      </c>
      <c r="D89" s="131"/>
      <c r="E89" s="131"/>
      <c r="F89" s="131"/>
      <c r="G89" s="131"/>
      <c r="H89" s="131"/>
      <c r="I89" s="131"/>
      <c r="J89" s="131">
        <v>60</v>
      </c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66"/>
    </row>
    <row r="90" spans="1:33" ht="10.5" customHeight="1" x14ac:dyDescent="0.3">
      <c r="A90" s="117" t="s">
        <v>122</v>
      </c>
      <c r="B90" s="93" t="s">
        <v>108</v>
      </c>
      <c r="C90" s="91">
        <v>250</v>
      </c>
      <c r="D90" s="139"/>
      <c r="E90" s="139"/>
      <c r="F90" s="139"/>
      <c r="G90" s="139"/>
      <c r="H90" s="139">
        <v>20</v>
      </c>
      <c r="I90" s="139"/>
      <c r="J90" s="139">
        <v>22</v>
      </c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>
        <v>5</v>
      </c>
      <c r="X90" s="139"/>
      <c r="Y90" s="139"/>
      <c r="Z90" s="139"/>
      <c r="AA90" s="139"/>
      <c r="AB90" s="139"/>
      <c r="AC90" s="139"/>
      <c r="AD90" s="139"/>
      <c r="AE90" s="139"/>
      <c r="AF90" s="139"/>
    </row>
    <row r="91" spans="1:33" ht="10.5" customHeight="1" x14ac:dyDescent="0.3">
      <c r="A91" s="88">
        <v>234</v>
      </c>
      <c r="B91" s="88" t="s">
        <v>103</v>
      </c>
      <c r="C91" s="88">
        <v>80</v>
      </c>
      <c r="E91" s="132">
        <v>21</v>
      </c>
      <c r="Q91" s="132">
        <v>49.5</v>
      </c>
      <c r="R91" s="132">
        <v>19.5</v>
      </c>
      <c r="W91" s="132">
        <v>5</v>
      </c>
      <c r="X91" s="132">
        <v>7.5</v>
      </c>
    </row>
    <row r="92" spans="1:33" ht="10.5" customHeight="1" x14ac:dyDescent="0.3">
      <c r="A92" s="90">
        <v>125</v>
      </c>
      <c r="B92" s="91" t="s">
        <v>56</v>
      </c>
      <c r="C92" s="116">
        <v>140</v>
      </c>
      <c r="I92" s="132">
        <v>144.19999999999999</v>
      </c>
      <c r="W92" s="132">
        <v>5</v>
      </c>
    </row>
    <row r="93" spans="1:33" s="2" customFormat="1" ht="10.5" customHeight="1" x14ac:dyDescent="0.3">
      <c r="A93" s="86">
        <v>397</v>
      </c>
      <c r="B93" s="86" t="s">
        <v>100</v>
      </c>
      <c r="C93" s="86">
        <v>200</v>
      </c>
      <c r="D93" s="131"/>
      <c r="E93" s="131"/>
      <c r="F93" s="131"/>
      <c r="G93" s="131"/>
      <c r="H93" s="131"/>
      <c r="I93" s="131"/>
      <c r="J93" s="131"/>
      <c r="K93" s="131">
        <v>40</v>
      </c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>
        <v>15</v>
      </c>
      <c r="AA93" s="131"/>
      <c r="AB93" s="131"/>
      <c r="AC93" s="131"/>
      <c r="AD93" s="131"/>
      <c r="AE93" s="131"/>
      <c r="AF93" s="131"/>
      <c r="AG93" s="66"/>
    </row>
    <row r="94" spans="1:33" s="2" customFormat="1" ht="10.5" customHeight="1" x14ac:dyDescent="0.3">
      <c r="A94" s="87"/>
      <c r="B94" s="86" t="s">
        <v>53</v>
      </c>
      <c r="C94" s="114">
        <v>60</v>
      </c>
      <c r="D94" s="131"/>
      <c r="E94" s="131">
        <v>60</v>
      </c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66"/>
    </row>
    <row r="95" spans="1:33" s="2" customFormat="1" ht="10.5" customHeight="1" x14ac:dyDescent="0.3">
      <c r="A95" s="86"/>
      <c r="B95" s="86" t="s">
        <v>158</v>
      </c>
      <c r="C95" s="113">
        <v>40</v>
      </c>
      <c r="D95" s="131">
        <v>40</v>
      </c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66"/>
    </row>
    <row r="96" spans="1:33" s="2" customFormat="1" ht="10.5" customHeight="1" x14ac:dyDescent="0.3">
      <c r="A96" s="86"/>
      <c r="B96" s="86" t="s">
        <v>161</v>
      </c>
      <c r="C96" s="113">
        <v>160</v>
      </c>
      <c r="D96" s="131"/>
      <c r="E96" s="131"/>
      <c r="F96" s="131"/>
      <c r="G96" s="131"/>
      <c r="H96" s="131"/>
      <c r="I96" s="131"/>
      <c r="J96" s="131"/>
      <c r="K96" s="131">
        <v>160</v>
      </c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66"/>
    </row>
    <row r="97" spans="1:33" s="2" customFormat="1" ht="10.5" customHeight="1" x14ac:dyDescent="0.3">
      <c r="A97" s="130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66"/>
    </row>
    <row r="98" spans="1:33" s="69" customFormat="1" ht="10.5" customHeight="1" x14ac:dyDescent="0.3">
      <c r="A98" s="135"/>
      <c r="B98" s="30" t="s">
        <v>174</v>
      </c>
      <c r="C98" s="136">
        <f>SUM(C89:C97)</f>
        <v>990</v>
      </c>
      <c r="D98" s="136">
        <f t="shared" ref="D98:AF98" si="8">SUM(D89:D97)</f>
        <v>40</v>
      </c>
      <c r="E98" s="136">
        <f t="shared" si="8"/>
        <v>81</v>
      </c>
      <c r="F98" s="136">
        <f t="shared" si="8"/>
        <v>0</v>
      </c>
      <c r="G98" s="136">
        <f t="shared" si="8"/>
        <v>0</v>
      </c>
      <c r="H98" s="136">
        <f t="shared" si="8"/>
        <v>20</v>
      </c>
      <c r="I98" s="136">
        <f t="shared" si="8"/>
        <v>144.19999999999999</v>
      </c>
      <c r="J98" s="136">
        <f t="shared" si="8"/>
        <v>82</v>
      </c>
      <c r="K98" s="136">
        <f t="shared" si="8"/>
        <v>200</v>
      </c>
      <c r="L98" s="136">
        <f t="shared" si="8"/>
        <v>0</v>
      </c>
      <c r="M98" s="136">
        <f t="shared" si="8"/>
        <v>0</v>
      </c>
      <c r="N98" s="136">
        <f t="shared" si="8"/>
        <v>0</v>
      </c>
      <c r="O98" s="136">
        <f t="shared" si="8"/>
        <v>0</v>
      </c>
      <c r="P98" s="136">
        <f t="shared" si="8"/>
        <v>0</v>
      </c>
      <c r="Q98" s="136">
        <f t="shared" si="8"/>
        <v>49.5</v>
      </c>
      <c r="R98" s="136">
        <f t="shared" si="8"/>
        <v>19.5</v>
      </c>
      <c r="S98" s="136">
        <f t="shared" si="8"/>
        <v>0</v>
      </c>
      <c r="T98" s="136">
        <f t="shared" si="8"/>
        <v>0</v>
      </c>
      <c r="U98" s="136">
        <f t="shared" si="8"/>
        <v>0</v>
      </c>
      <c r="V98" s="136">
        <f t="shared" si="8"/>
        <v>0</v>
      </c>
      <c r="W98" s="136">
        <f t="shared" si="8"/>
        <v>15</v>
      </c>
      <c r="X98" s="136">
        <f t="shared" si="8"/>
        <v>7.5</v>
      </c>
      <c r="Y98" s="136">
        <f t="shared" si="8"/>
        <v>0</v>
      </c>
      <c r="Z98" s="136">
        <f t="shared" si="8"/>
        <v>15</v>
      </c>
      <c r="AA98" s="136">
        <f t="shared" si="8"/>
        <v>0</v>
      </c>
      <c r="AB98" s="136">
        <f t="shared" si="8"/>
        <v>0</v>
      </c>
      <c r="AC98" s="136">
        <f t="shared" si="8"/>
        <v>0</v>
      </c>
      <c r="AD98" s="136">
        <f t="shared" si="8"/>
        <v>0</v>
      </c>
      <c r="AE98" s="136">
        <f t="shared" si="8"/>
        <v>0</v>
      </c>
      <c r="AF98" s="136">
        <f t="shared" si="8"/>
        <v>0</v>
      </c>
      <c r="AG98" s="68"/>
    </row>
    <row r="99" spans="1:33" s="68" customFormat="1" ht="10.5" customHeight="1" x14ac:dyDescent="0.3">
      <c r="A99" s="150"/>
      <c r="B99" s="151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</row>
    <row r="100" spans="1:33" s="2" customFormat="1" ht="10.5" customHeight="1" x14ac:dyDescent="0.3">
      <c r="A100" s="130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66"/>
    </row>
    <row r="101" spans="1:33" s="67" customFormat="1" ht="10.5" customHeight="1" x14ac:dyDescent="0.3">
      <c r="A101" s="220" t="s">
        <v>154</v>
      </c>
      <c r="B101" s="221"/>
      <c r="C101" s="217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</row>
    <row r="102" spans="1:33" ht="10.5" customHeight="1" x14ac:dyDescent="0.3">
      <c r="A102" s="44" t="s">
        <v>67</v>
      </c>
      <c r="B102" s="88" t="s">
        <v>68</v>
      </c>
      <c r="C102" s="115">
        <v>250</v>
      </c>
      <c r="I102" s="132">
        <v>54</v>
      </c>
      <c r="J102" s="132">
        <f>35+14+10+6</f>
        <v>65</v>
      </c>
      <c r="W102" s="132">
        <v>5</v>
      </c>
      <c r="Y102" s="132">
        <v>20</v>
      </c>
    </row>
    <row r="103" spans="1:33" ht="10.5" customHeight="1" x14ac:dyDescent="0.3">
      <c r="A103" s="44">
        <v>267</v>
      </c>
      <c r="B103" s="88" t="s">
        <v>65</v>
      </c>
      <c r="C103" s="115">
        <v>75</v>
      </c>
      <c r="E103" s="132">
        <v>12</v>
      </c>
      <c r="N103" s="132">
        <v>81</v>
      </c>
      <c r="W103" s="132">
        <v>9</v>
      </c>
      <c r="X103" s="132">
        <v>2</v>
      </c>
      <c r="Y103" s="132">
        <v>4</v>
      </c>
    </row>
    <row r="104" spans="1:33" ht="10.5" customHeight="1" x14ac:dyDescent="0.3">
      <c r="A104" s="87"/>
      <c r="B104" s="86" t="s">
        <v>172</v>
      </c>
      <c r="C104" s="114">
        <v>150</v>
      </c>
      <c r="G104" s="132">
        <f>25*1.5</f>
        <v>37.5</v>
      </c>
      <c r="W104" s="132">
        <v>5</v>
      </c>
    </row>
    <row r="105" spans="1:33" s="2" customFormat="1" ht="10.5" customHeight="1" x14ac:dyDescent="0.3">
      <c r="A105" s="88"/>
      <c r="B105" s="88" t="s">
        <v>169</v>
      </c>
      <c r="C105" s="115">
        <v>200</v>
      </c>
      <c r="D105" s="131"/>
      <c r="E105" s="131"/>
      <c r="F105" s="131"/>
      <c r="G105" s="131"/>
      <c r="H105" s="131"/>
      <c r="I105" s="131"/>
      <c r="J105" s="131"/>
      <c r="K105" s="131"/>
      <c r="L105" s="131"/>
      <c r="M105" s="131">
        <v>200</v>
      </c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66"/>
    </row>
    <row r="106" spans="1:33" ht="10.5" customHeight="1" x14ac:dyDescent="0.3">
      <c r="A106" s="86"/>
      <c r="B106" s="86" t="s">
        <v>53</v>
      </c>
      <c r="C106" s="113">
        <v>40</v>
      </c>
      <c r="E106" s="132">
        <v>40</v>
      </c>
    </row>
    <row r="107" spans="1:33" ht="10.5" customHeight="1" x14ac:dyDescent="0.3">
      <c r="A107" s="86"/>
      <c r="B107" s="86" t="s">
        <v>158</v>
      </c>
      <c r="C107" s="113">
        <v>20</v>
      </c>
      <c r="D107" s="132">
        <v>20</v>
      </c>
    </row>
    <row r="108" spans="1:33" s="2" customFormat="1" ht="10.5" customHeight="1" x14ac:dyDescent="0.3">
      <c r="A108" s="86"/>
      <c r="B108" s="86" t="s">
        <v>168</v>
      </c>
      <c r="C108" s="113">
        <v>180</v>
      </c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>
        <v>180</v>
      </c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66"/>
    </row>
    <row r="110" spans="1:33" s="69" customFormat="1" ht="10.5" customHeight="1" x14ac:dyDescent="0.3">
      <c r="A110" s="135"/>
      <c r="B110" s="30" t="s">
        <v>174</v>
      </c>
      <c r="C110" s="136">
        <f t="shared" ref="C110:AF110" si="9">SUM(C102:C109)</f>
        <v>915</v>
      </c>
      <c r="D110" s="136">
        <f t="shared" si="9"/>
        <v>20</v>
      </c>
      <c r="E110" s="136">
        <f t="shared" si="9"/>
        <v>52</v>
      </c>
      <c r="F110" s="136">
        <f t="shared" si="9"/>
        <v>0</v>
      </c>
      <c r="G110" s="136">
        <f t="shared" si="9"/>
        <v>37.5</v>
      </c>
      <c r="H110" s="136">
        <f t="shared" si="9"/>
        <v>0</v>
      </c>
      <c r="I110" s="136">
        <f t="shared" si="9"/>
        <v>54</v>
      </c>
      <c r="J110" s="136">
        <f t="shared" si="9"/>
        <v>65</v>
      </c>
      <c r="K110" s="136">
        <f t="shared" si="9"/>
        <v>0</v>
      </c>
      <c r="L110" s="136">
        <f t="shared" si="9"/>
        <v>0</v>
      </c>
      <c r="M110" s="136">
        <f t="shared" si="9"/>
        <v>200</v>
      </c>
      <c r="N110" s="136">
        <f t="shared" si="9"/>
        <v>81</v>
      </c>
      <c r="O110" s="136">
        <f t="shared" si="9"/>
        <v>0</v>
      </c>
      <c r="P110" s="136">
        <f t="shared" si="9"/>
        <v>0</v>
      </c>
      <c r="Q110" s="136">
        <f t="shared" si="9"/>
        <v>0</v>
      </c>
      <c r="R110" s="136">
        <f t="shared" si="9"/>
        <v>0</v>
      </c>
      <c r="S110" s="136">
        <f t="shared" si="9"/>
        <v>180</v>
      </c>
      <c r="T110" s="136">
        <f t="shared" si="9"/>
        <v>0</v>
      </c>
      <c r="U110" s="136">
        <f t="shared" si="9"/>
        <v>0</v>
      </c>
      <c r="V110" s="136">
        <f t="shared" si="9"/>
        <v>0</v>
      </c>
      <c r="W110" s="136">
        <f t="shared" si="9"/>
        <v>19</v>
      </c>
      <c r="X110" s="136">
        <f t="shared" si="9"/>
        <v>2</v>
      </c>
      <c r="Y110" s="136">
        <f t="shared" si="9"/>
        <v>24</v>
      </c>
      <c r="Z110" s="136">
        <f t="shared" si="9"/>
        <v>0</v>
      </c>
      <c r="AA110" s="136">
        <f t="shared" si="9"/>
        <v>0</v>
      </c>
      <c r="AB110" s="136">
        <f t="shared" si="9"/>
        <v>0</v>
      </c>
      <c r="AC110" s="136">
        <f t="shared" si="9"/>
        <v>0</v>
      </c>
      <c r="AD110" s="136">
        <f t="shared" si="9"/>
        <v>0</v>
      </c>
      <c r="AE110" s="136">
        <f t="shared" si="9"/>
        <v>0</v>
      </c>
      <c r="AF110" s="136">
        <f t="shared" si="9"/>
        <v>0</v>
      </c>
      <c r="AG110" s="68"/>
    </row>
    <row r="111" spans="1:33" s="68" customFormat="1" ht="10.5" customHeight="1" x14ac:dyDescent="0.3">
      <c r="A111" s="150"/>
      <c r="B111" s="151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</row>
    <row r="112" spans="1:33" s="72" customFormat="1" ht="10.5" customHeight="1" x14ac:dyDescent="0.3">
      <c r="A112" s="220" t="s">
        <v>155</v>
      </c>
      <c r="B112" s="221"/>
      <c r="C112" s="217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</row>
    <row r="113" spans="1:97" s="2" customFormat="1" ht="10.5" customHeight="1" x14ac:dyDescent="0.3">
      <c r="A113" s="9">
        <v>82</v>
      </c>
      <c r="B113" s="89" t="s">
        <v>64</v>
      </c>
      <c r="C113" s="114">
        <v>250</v>
      </c>
      <c r="D113" s="131"/>
      <c r="E113" s="131"/>
      <c r="F113" s="131"/>
      <c r="G113" s="131"/>
      <c r="H113" s="131"/>
      <c r="I113" s="131">
        <f>8*2.5</f>
        <v>20</v>
      </c>
      <c r="J113" s="131">
        <f>(16+8+4+1+4+3)*2.5</f>
        <v>90</v>
      </c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>
        <v>4</v>
      </c>
      <c r="Y113" s="131"/>
      <c r="Z113" s="131">
        <v>2.5</v>
      </c>
      <c r="AA113" s="131"/>
      <c r="AB113" s="131"/>
      <c r="AC113" s="131"/>
      <c r="AD113" s="131"/>
      <c r="AE113" s="131"/>
      <c r="AF113" s="131"/>
      <c r="AG113" s="66"/>
    </row>
    <row r="114" spans="1:97" s="2" customFormat="1" ht="10.5" customHeight="1" x14ac:dyDescent="0.3">
      <c r="A114" s="86">
        <v>250</v>
      </c>
      <c r="B114" s="86" t="s">
        <v>99</v>
      </c>
      <c r="C114" s="86">
        <v>70</v>
      </c>
      <c r="D114" s="131"/>
      <c r="E114" s="131"/>
      <c r="F114" s="131"/>
      <c r="G114" s="131"/>
      <c r="H114" s="131"/>
      <c r="I114" s="131"/>
      <c r="J114" s="96"/>
      <c r="K114" s="131"/>
      <c r="L114" s="131"/>
      <c r="M114" s="131"/>
      <c r="N114" s="131"/>
      <c r="O114" s="131">
        <v>55</v>
      </c>
      <c r="P114" s="131"/>
      <c r="Q114" s="131"/>
      <c r="R114" s="131"/>
      <c r="S114" s="131"/>
      <c r="T114" s="131"/>
      <c r="U114" s="131">
        <v>15</v>
      </c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66"/>
    </row>
    <row r="115" spans="1:97" s="2" customFormat="1" ht="10.5" customHeight="1" x14ac:dyDescent="0.3">
      <c r="A115" s="87">
        <v>205</v>
      </c>
      <c r="B115" s="89" t="s">
        <v>107</v>
      </c>
      <c r="C115" s="89">
        <v>125</v>
      </c>
      <c r="D115" s="131"/>
      <c r="E115" s="131"/>
      <c r="F115" s="131"/>
      <c r="G115" s="131"/>
      <c r="H115" s="131">
        <v>35</v>
      </c>
      <c r="I115" s="131"/>
      <c r="J115" s="131">
        <v>29</v>
      </c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>
        <v>5</v>
      </c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66"/>
    </row>
    <row r="116" spans="1:97" s="2" customFormat="1" ht="10.5" customHeight="1" x14ac:dyDescent="0.3">
      <c r="A116" s="104">
        <v>392</v>
      </c>
      <c r="B116" s="86" t="s">
        <v>69</v>
      </c>
      <c r="C116" s="113">
        <v>200</v>
      </c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>
        <v>10</v>
      </c>
      <c r="AA116" s="131"/>
      <c r="AB116" s="131">
        <v>0.4</v>
      </c>
      <c r="AC116" s="131"/>
      <c r="AD116" s="131"/>
      <c r="AE116" s="131"/>
      <c r="AF116" s="131"/>
      <c r="AG116" s="66"/>
    </row>
    <row r="117" spans="1:97" s="2" customFormat="1" ht="10.5" customHeight="1" x14ac:dyDescent="0.3">
      <c r="A117" s="87"/>
      <c r="B117" s="86" t="s">
        <v>53</v>
      </c>
      <c r="C117" s="114">
        <v>60</v>
      </c>
      <c r="D117" s="131"/>
      <c r="E117" s="131">
        <v>60</v>
      </c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66"/>
    </row>
    <row r="118" spans="1:97" s="2" customFormat="1" ht="10.5" customHeight="1" x14ac:dyDescent="0.3">
      <c r="A118" s="103"/>
      <c r="B118" s="86" t="s">
        <v>166</v>
      </c>
      <c r="C118" s="113">
        <v>20</v>
      </c>
      <c r="D118" s="131">
        <v>20</v>
      </c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66"/>
    </row>
    <row r="119" spans="1:97" s="2" customFormat="1" ht="10.5" customHeight="1" x14ac:dyDescent="0.3">
      <c r="A119" s="103"/>
      <c r="B119" s="86" t="s">
        <v>167</v>
      </c>
      <c r="C119" s="113">
        <v>35</v>
      </c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>
        <v>35</v>
      </c>
      <c r="AB119" s="131"/>
      <c r="AC119" s="131"/>
      <c r="AD119" s="131"/>
      <c r="AE119" s="131"/>
      <c r="AF119" s="131"/>
      <c r="AG119" s="66"/>
    </row>
    <row r="120" spans="1:97" ht="10.5" customHeight="1" x14ac:dyDescent="0.3">
      <c r="A120" s="86"/>
      <c r="B120" s="86" t="s">
        <v>159</v>
      </c>
      <c r="C120" s="113">
        <v>200</v>
      </c>
      <c r="D120" s="139"/>
      <c r="E120" s="139"/>
      <c r="F120" s="139"/>
      <c r="G120" s="139"/>
      <c r="H120" s="139"/>
      <c r="L120" s="139"/>
      <c r="M120" s="139"/>
      <c r="R120" s="132">
        <v>200</v>
      </c>
      <c r="W120" s="139"/>
      <c r="X120" s="139"/>
      <c r="Z120" s="139"/>
      <c r="AA120" s="139"/>
      <c r="AB120" s="139"/>
      <c r="AC120" s="139"/>
      <c r="AD120" s="139"/>
      <c r="AE120" s="139"/>
    </row>
    <row r="121" spans="1:97" s="2" customFormat="1" ht="10.5" customHeight="1" x14ac:dyDescent="0.3">
      <c r="A121" s="133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66"/>
    </row>
    <row r="122" spans="1:97" s="69" customFormat="1" ht="10.5" customHeight="1" x14ac:dyDescent="0.3">
      <c r="A122" s="135"/>
      <c r="B122" s="30" t="s">
        <v>174</v>
      </c>
      <c r="C122" s="136">
        <f t="shared" ref="C122:AF122" si="10">SUM(C113:C120)</f>
        <v>960</v>
      </c>
      <c r="D122" s="136">
        <f t="shared" si="10"/>
        <v>20</v>
      </c>
      <c r="E122" s="136">
        <f t="shared" si="10"/>
        <v>60</v>
      </c>
      <c r="F122" s="136">
        <f t="shared" si="10"/>
        <v>0</v>
      </c>
      <c r="G122" s="136">
        <f t="shared" si="10"/>
        <v>0</v>
      </c>
      <c r="H122" s="136">
        <f t="shared" si="10"/>
        <v>35</v>
      </c>
      <c r="I122" s="136">
        <f t="shared" si="10"/>
        <v>20</v>
      </c>
      <c r="J122" s="136">
        <f t="shared" si="10"/>
        <v>119</v>
      </c>
      <c r="K122" s="136">
        <f t="shared" si="10"/>
        <v>0</v>
      </c>
      <c r="L122" s="136">
        <f t="shared" si="10"/>
        <v>0</v>
      </c>
      <c r="M122" s="136">
        <f t="shared" si="10"/>
        <v>0</v>
      </c>
      <c r="N122" s="136">
        <f t="shared" si="10"/>
        <v>0</v>
      </c>
      <c r="O122" s="136">
        <f t="shared" si="10"/>
        <v>55</v>
      </c>
      <c r="P122" s="136">
        <f t="shared" si="10"/>
        <v>0</v>
      </c>
      <c r="Q122" s="136">
        <f t="shared" si="10"/>
        <v>0</v>
      </c>
      <c r="R122" s="136">
        <f t="shared" si="10"/>
        <v>200</v>
      </c>
      <c r="S122" s="136">
        <f t="shared" si="10"/>
        <v>0</v>
      </c>
      <c r="T122" s="136">
        <f t="shared" si="10"/>
        <v>0</v>
      </c>
      <c r="U122" s="136">
        <f t="shared" si="10"/>
        <v>15</v>
      </c>
      <c r="V122" s="136">
        <f t="shared" si="10"/>
        <v>0</v>
      </c>
      <c r="W122" s="136">
        <f t="shared" si="10"/>
        <v>5</v>
      </c>
      <c r="X122" s="136">
        <f t="shared" si="10"/>
        <v>4</v>
      </c>
      <c r="Y122" s="136">
        <f t="shared" si="10"/>
        <v>0</v>
      </c>
      <c r="Z122" s="136">
        <f t="shared" si="10"/>
        <v>12.5</v>
      </c>
      <c r="AA122" s="136">
        <f t="shared" si="10"/>
        <v>35</v>
      </c>
      <c r="AB122" s="136">
        <f t="shared" si="10"/>
        <v>0.4</v>
      </c>
      <c r="AC122" s="136">
        <f t="shared" si="10"/>
        <v>0</v>
      </c>
      <c r="AD122" s="136">
        <f t="shared" si="10"/>
        <v>0</v>
      </c>
      <c r="AE122" s="136">
        <f t="shared" si="10"/>
        <v>0</v>
      </c>
      <c r="AF122" s="136">
        <f t="shared" si="10"/>
        <v>0</v>
      </c>
      <c r="AG122" s="68"/>
    </row>
    <row r="123" spans="1:97" s="68" customFormat="1" ht="18.75" customHeight="1" x14ac:dyDescent="0.3">
      <c r="A123" s="143"/>
      <c r="B123" s="144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</row>
    <row r="124" spans="1:97" s="68" customFormat="1" ht="10.5" customHeight="1" x14ac:dyDescent="0.3">
      <c r="A124" s="143"/>
      <c r="B124" s="144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</row>
    <row r="125" spans="1:97" s="212" customFormat="1" ht="38.25" customHeight="1" x14ac:dyDescent="0.25">
      <c r="A125" s="208" t="s">
        <v>134</v>
      </c>
      <c r="B125" s="209" t="s">
        <v>144</v>
      </c>
      <c r="C125" s="210" t="s">
        <v>136</v>
      </c>
      <c r="D125" s="210" t="s">
        <v>6</v>
      </c>
      <c r="E125" s="210" t="s">
        <v>7</v>
      </c>
      <c r="F125" s="210" t="s">
        <v>9</v>
      </c>
      <c r="G125" s="210" t="s">
        <v>8</v>
      </c>
      <c r="H125" s="210" t="s">
        <v>137</v>
      </c>
      <c r="I125" s="210" t="s">
        <v>5</v>
      </c>
      <c r="J125" s="210" t="s">
        <v>49</v>
      </c>
      <c r="K125" s="210" t="s">
        <v>0</v>
      </c>
      <c r="L125" s="210" t="s">
        <v>37</v>
      </c>
      <c r="M125" s="210" t="s">
        <v>138</v>
      </c>
      <c r="N125" s="210" t="s">
        <v>1</v>
      </c>
      <c r="O125" s="210" t="s">
        <v>139</v>
      </c>
      <c r="P125" s="210" t="s">
        <v>2</v>
      </c>
      <c r="Q125" s="210" t="s">
        <v>3</v>
      </c>
      <c r="R125" s="210" t="s">
        <v>59</v>
      </c>
      <c r="S125" s="210" t="s">
        <v>140</v>
      </c>
      <c r="T125" s="210" t="s">
        <v>60</v>
      </c>
      <c r="U125" s="210" t="s">
        <v>33</v>
      </c>
      <c r="V125" s="210" t="s">
        <v>31</v>
      </c>
      <c r="W125" s="210" t="s">
        <v>14</v>
      </c>
      <c r="X125" s="210" t="s">
        <v>141</v>
      </c>
      <c r="Y125" s="210" t="s">
        <v>4</v>
      </c>
      <c r="Z125" s="210" t="s">
        <v>12</v>
      </c>
      <c r="AA125" s="210" t="s">
        <v>142</v>
      </c>
      <c r="AB125" s="210" t="s">
        <v>10</v>
      </c>
      <c r="AC125" s="210" t="s">
        <v>11</v>
      </c>
      <c r="AD125" s="210" t="s">
        <v>42</v>
      </c>
      <c r="AE125" s="210" t="s">
        <v>13</v>
      </c>
      <c r="AF125" s="210" t="s">
        <v>143</v>
      </c>
      <c r="AG125" s="209" t="s">
        <v>44</v>
      </c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1"/>
      <c r="CD125" s="211"/>
      <c r="CE125" s="211"/>
      <c r="CF125" s="211"/>
      <c r="CG125" s="211"/>
      <c r="CH125" s="211"/>
      <c r="CI125" s="211"/>
      <c r="CJ125" s="211"/>
      <c r="CK125" s="211"/>
      <c r="CL125" s="211"/>
      <c r="CM125" s="211"/>
      <c r="CN125" s="211"/>
      <c r="CO125" s="211"/>
      <c r="CP125" s="211"/>
      <c r="CQ125" s="211"/>
      <c r="CR125" s="211"/>
      <c r="CS125" s="211"/>
    </row>
    <row r="126" spans="1:97" s="74" customFormat="1" ht="36" customHeight="1" x14ac:dyDescent="0.3">
      <c r="A126" s="153"/>
      <c r="B126" s="214" t="s">
        <v>146</v>
      </c>
      <c r="C126" s="129"/>
      <c r="D126" s="129">
        <f t="shared" ref="D126:AF126" si="11">D122+D75+D86+D98+D52+D63+D40+D110+D28+D16</f>
        <v>280</v>
      </c>
      <c r="E126" s="129">
        <f t="shared" si="11"/>
        <v>520.6</v>
      </c>
      <c r="F126" s="129">
        <f t="shared" si="11"/>
        <v>50.68</v>
      </c>
      <c r="G126" s="129">
        <f t="shared" si="11"/>
        <v>156.9</v>
      </c>
      <c r="H126" s="129">
        <f t="shared" si="11"/>
        <v>55</v>
      </c>
      <c r="I126" s="129">
        <f t="shared" si="11"/>
        <v>673.09999999999991</v>
      </c>
      <c r="J126" s="129">
        <f t="shared" si="11"/>
        <v>1020.75</v>
      </c>
      <c r="K126" s="129">
        <f t="shared" si="11"/>
        <v>620</v>
      </c>
      <c r="L126" s="129">
        <f t="shared" si="11"/>
        <v>52</v>
      </c>
      <c r="M126" s="129">
        <f t="shared" si="11"/>
        <v>700</v>
      </c>
      <c r="N126" s="129">
        <f t="shared" si="11"/>
        <v>250</v>
      </c>
      <c r="O126" s="129">
        <f t="shared" si="11"/>
        <v>55</v>
      </c>
      <c r="P126" s="129">
        <f t="shared" si="11"/>
        <v>120.7</v>
      </c>
      <c r="Q126" s="129">
        <f t="shared" si="11"/>
        <v>205.5</v>
      </c>
      <c r="R126" s="129">
        <f t="shared" si="11"/>
        <v>1002.8</v>
      </c>
      <c r="S126" s="129">
        <f t="shared" si="11"/>
        <v>540</v>
      </c>
      <c r="T126" s="129">
        <f t="shared" si="11"/>
        <v>175</v>
      </c>
      <c r="U126" s="129">
        <f t="shared" si="11"/>
        <v>35.299999999999997</v>
      </c>
      <c r="V126" s="129">
        <f t="shared" si="11"/>
        <v>35.25</v>
      </c>
      <c r="W126" s="129">
        <f t="shared" si="11"/>
        <v>105</v>
      </c>
      <c r="X126" s="129">
        <f t="shared" si="11"/>
        <v>54.7</v>
      </c>
      <c r="Y126" s="129">
        <f t="shared" si="11"/>
        <v>141.19999999999999</v>
      </c>
      <c r="Z126" s="129">
        <f t="shared" si="11"/>
        <v>135.69999999999999</v>
      </c>
      <c r="AA126" s="129">
        <f t="shared" si="11"/>
        <v>35</v>
      </c>
      <c r="AB126" s="129">
        <f t="shared" si="11"/>
        <v>1.4</v>
      </c>
      <c r="AC126" s="129">
        <f t="shared" si="11"/>
        <v>4</v>
      </c>
      <c r="AD126" s="129">
        <f t="shared" si="11"/>
        <v>1</v>
      </c>
      <c r="AE126" s="129">
        <f t="shared" si="11"/>
        <v>0</v>
      </c>
      <c r="AF126" s="129">
        <f t="shared" si="11"/>
        <v>1</v>
      </c>
      <c r="AG126" s="73"/>
    </row>
    <row r="127" spans="1:97" s="74" customFormat="1" ht="20.25" customHeight="1" x14ac:dyDescent="0.3">
      <c r="A127" s="154"/>
      <c r="B127" s="213" t="s">
        <v>145</v>
      </c>
      <c r="C127" s="129"/>
      <c r="D127" s="129">
        <f>I136</f>
        <v>280</v>
      </c>
      <c r="E127" s="129">
        <f>I137</f>
        <v>525</v>
      </c>
      <c r="F127" s="129">
        <f>I138</f>
        <v>52.5</v>
      </c>
      <c r="G127" s="129">
        <f>I139</f>
        <v>157.49999999999997</v>
      </c>
      <c r="H127" s="129">
        <f>I140</f>
        <v>52.5</v>
      </c>
      <c r="I127" s="129">
        <f>I141</f>
        <v>658</v>
      </c>
      <c r="J127" s="129">
        <f>I142</f>
        <v>980</v>
      </c>
      <c r="K127" s="129">
        <f>I143</f>
        <v>647.5</v>
      </c>
      <c r="L127" s="129">
        <f>I144</f>
        <v>52.5</v>
      </c>
      <c r="M127" s="129">
        <f>I145</f>
        <v>700</v>
      </c>
      <c r="N127" s="129">
        <f>I146</f>
        <v>245</v>
      </c>
      <c r="O127" s="129">
        <f>I147</f>
        <v>52.5</v>
      </c>
      <c r="P127" s="129">
        <f>I148</f>
        <v>122.5</v>
      </c>
      <c r="Q127" s="129">
        <f>I149</f>
        <v>202.99999999999997</v>
      </c>
      <c r="R127" s="129">
        <f>I150</f>
        <v>1050</v>
      </c>
      <c r="S127" s="129">
        <f>I151</f>
        <v>525</v>
      </c>
      <c r="T127" s="129">
        <f>I152</f>
        <v>175</v>
      </c>
      <c r="U127" s="129">
        <f>I153</f>
        <v>34.300000000000004</v>
      </c>
      <c r="V127" s="129">
        <f>I154</f>
        <v>35</v>
      </c>
      <c r="W127" s="129">
        <f>I155</f>
        <v>105</v>
      </c>
      <c r="X127" s="129">
        <f>I156</f>
        <v>52.5</v>
      </c>
      <c r="Y127" s="129">
        <f>I157</f>
        <v>140</v>
      </c>
      <c r="Z127" s="129">
        <f>I158</f>
        <v>140</v>
      </c>
      <c r="AA127" s="129">
        <f>I159</f>
        <v>35</v>
      </c>
      <c r="AB127" s="129">
        <f>I160</f>
        <v>1.4</v>
      </c>
      <c r="AC127" s="129">
        <f>I161</f>
        <v>4.2</v>
      </c>
      <c r="AD127" s="129">
        <f>I163</f>
        <v>3.5</v>
      </c>
      <c r="AE127" s="129">
        <f>I164</f>
        <v>10.499999999999998</v>
      </c>
      <c r="AF127" s="129">
        <f>I165</f>
        <v>7</v>
      </c>
      <c r="AG127" s="73"/>
    </row>
    <row r="128" spans="1:97" s="75" customFormat="1" ht="14.25" customHeight="1" x14ac:dyDescent="0.3">
      <c r="A128" s="226"/>
      <c r="B128" s="227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</row>
    <row r="129" spans="1:33" s="76" customFormat="1" ht="15" customHeight="1" x14ac:dyDescent="0.3">
      <c r="A129" s="155"/>
      <c r="B129" s="156" t="s">
        <v>16</v>
      </c>
      <c r="C129" s="156"/>
      <c r="D129" s="157">
        <f t="shared" ref="D129:AF129" si="12">-(100-(D126*100/D127))</f>
        <v>0</v>
      </c>
      <c r="E129" s="157">
        <f t="shared" si="12"/>
        <v>-0.83809523809523512</v>
      </c>
      <c r="F129" s="157">
        <f t="shared" si="12"/>
        <v>-3.4666666666666686</v>
      </c>
      <c r="G129" s="157">
        <f t="shared" si="12"/>
        <v>-0.38095238095236539</v>
      </c>
      <c r="H129" s="157">
        <f t="shared" si="12"/>
        <v>4.7619047619047592</v>
      </c>
      <c r="I129" s="157">
        <f t="shared" si="12"/>
        <v>2.2948328267476938</v>
      </c>
      <c r="J129" s="157">
        <f t="shared" si="12"/>
        <v>4.1581632653061291</v>
      </c>
      <c r="K129" s="157">
        <f t="shared" si="12"/>
        <v>-4.2471042471042466</v>
      </c>
      <c r="L129" s="157">
        <f t="shared" si="12"/>
        <v>-0.952380952380949</v>
      </c>
      <c r="M129" s="157">
        <f t="shared" si="12"/>
        <v>0</v>
      </c>
      <c r="N129" s="157">
        <f t="shared" si="12"/>
        <v>2.0408163265306172</v>
      </c>
      <c r="O129" s="157">
        <f t="shared" si="12"/>
        <v>4.7619047619047592</v>
      </c>
      <c r="P129" s="157">
        <f t="shared" si="12"/>
        <v>-1.4693877551020478</v>
      </c>
      <c r="Q129" s="157">
        <f t="shared" si="12"/>
        <v>1.2315270935960712</v>
      </c>
      <c r="R129" s="157">
        <f t="shared" si="12"/>
        <v>-4.4952380952380935</v>
      </c>
      <c r="S129" s="157">
        <f t="shared" si="12"/>
        <v>2.8571428571428612</v>
      </c>
      <c r="T129" s="157">
        <f t="shared" si="12"/>
        <v>0</v>
      </c>
      <c r="U129" s="157">
        <f t="shared" si="12"/>
        <v>2.9154518950437023</v>
      </c>
      <c r="V129" s="157">
        <f t="shared" si="12"/>
        <v>0.7142857142857082</v>
      </c>
      <c r="W129" s="157">
        <f t="shared" si="12"/>
        <v>0</v>
      </c>
      <c r="X129" s="157">
        <f t="shared" si="12"/>
        <v>4.1904761904761898</v>
      </c>
      <c r="Y129" s="157">
        <f t="shared" si="12"/>
        <v>0.85714285714284699</v>
      </c>
      <c r="Z129" s="157">
        <f t="shared" si="12"/>
        <v>-3.0714285714285836</v>
      </c>
      <c r="AA129" s="157">
        <f t="shared" si="12"/>
        <v>0</v>
      </c>
      <c r="AB129" s="157">
        <f t="shared" si="12"/>
        <v>0</v>
      </c>
      <c r="AC129" s="157">
        <f t="shared" si="12"/>
        <v>-4.7619047619047592</v>
      </c>
      <c r="AD129" s="157">
        <f t="shared" si="12"/>
        <v>-71.428571428571431</v>
      </c>
      <c r="AE129" s="157">
        <f t="shared" si="12"/>
        <v>-100</v>
      </c>
      <c r="AF129" s="157">
        <f t="shared" si="12"/>
        <v>-85.714285714285708</v>
      </c>
      <c r="AG129" s="73"/>
    </row>
    <row r="133" spans="1:33" ht="10.5" customHeight="1" x14ac:dyDescent="0.3">
      <c r="B133" s="228" t="s">
        <v>17</v>
      </c>
      <c r="C133" s="121"/>
      <c r="D133" s="158"/>
      <c r="E133" s="158"/>
      <c r="F133" s="158"/>
      <c r="G133" s="158"/>
      <c r="H133" s="132" t="s">
        <v>90</v>
      </c>
    </row>
    <row r="134" spans="1:33" ht="10.5" customHeight="1" x14ac:dyDescent="0.3">
      <c r="B134" s="228"/>
      <c r="C134" s="121" t="s">
        <v>36</v>
      </c>
      <c r="D134" s="158"/>
      <c r="E134" s="158"/>
      <c r="F134" s="215" t="s">
        <v>48</v>
      </c>
      <c r="I134" s="132" t="s">
        <v>61</v>
      </c>
    </row>
    <row r="135" spans="1:33" ht="10.5" customHeight="1" x14ac:dyDescent="0.3">
      <c r="B135" s="228"/>
      <c r="C135" s="121" t="s">
        <v>35</v>
      </c>
      <c r="D135" s="158"/>
      <c r="E135" s="158" t="s">
        <v>46</v>
      </c>
      <c r="F135" s="216" t="s">
        <v>45</v>
      </c>
      <c r="H135" s="158" t="s">
        <v>46</v>
      </c>
      <c r="I135" s="158" t="s">
        <v>45</v>
      </c>
    </row>
    <row r="136" spans="1:33" ht="10.5" customHeight="1" x14ac:dyDescent="0.3">
      <c r="B136" s="159" t="s">
        <v>34</v>
      </c>
      <c r="C136" s="121">
        <v>80</v>
      </c>
      <c r="D136" s="158"/>
      <c r="E136" s="158">
        <f t="shared" ref="E136:E165" si="13">C136*25/100</f>
        <v>20</v>
      </c>
      <c r="F136" s="216">
        <f t="shared" ref="F136:F165" si="14">C136*0.35</f>
        <v>28</v>
      </c>
      <c r="H136" s="132">
        <f>E136*10</f>
        <v>200</v>
      </c>
      <c r="I136" s="132">
        <f>F136*10</f>
        <v>280</v>
      </c>
    </row>
    <row r="137" spans="1:33" ht="10.5" customHeight="1" x14ac:dyDescent="0.3">
      <c r="B137" s="159" t="s">
        <v>18</v>
      </c>
      <c r="C137" s="121">
        <v>150</v>
      </c>
      <c r="D137" s="158"/>
      <c r="E137" s="158">
        <f t="shared" si="13"/>
        <v>37.5</v>
      </c>
      <c r="F137" s="216">
        <f t="shared" si="14"/>
        <v>52.5</v>
      </c>
      <c r="H137" s="132">
        <f t="shared" ref="H137:I165" si="15">E137*10</f>
        <v>375</v>
      </c>
      <c r="I137" s="132">
        <f t="shared" si="15"/>
        <v>525</v>
      </c>
    </row>
    <row r="138" spans="1:33" ht="10.5" customHeight="1" x14ac:dyDescent="0.3">
      <c r="B138" s="159" t="s">
        <v>19</v>
      </c>
      <c r="C138" s="121">
        <v>15</v>
      </c>
      <c r="D138" s="158"/>
      <c r="E138" s="158">
        <f t="shared" si="13"/>
        <v>3.75</v>
      </c>
      <c r="F138" s="216">
        <f t="shared" si="14"/>
        <v>5.25</v>
      </c>
      <c r="H138" s="132">
        <f t="shared" si="15"/>
        <v>37.5</v>
      </c>
      <c r="I138" s="132">
        <f t="shared" si="15"/>
        <v>52.5</v>
      </c>
    </row>
    <row r="139" spans="1:33" ht="10.5" customHeight="1" x14ac:dyDescent="0.3">
      <c r="B139" s="159" t="s">
        <v>20</v>
      </c>
      <c r="C139" s="121">
        <v>45</v>
      </c>
      <c r="D139" s="158"/>
      <c r="E139" s="158">
        <f t="shared" si="13"/>
        <v>11.25</v>
      </c>
      <c r="F139" s="216">
        <f t="shared" si="14"/>
        <v>15.749999999999998</v>
      </c>
      <c r="H139" s="132">
        <f t="shared" si="15"/>
        <v>112.5</v>
      </c>
      <c r="I139" s="132">
        <f t="shared" si="15"/>
        <v>157.49999999999997</v>
      </c>
    </row>
    <row r="140" spans="1:33" ht="10.5" customHeight="1" x14ac:dyDescent="0.3">
      <c r="B140" s="159" t="s">
        <v>21</v>
      </c>
      <c r="C140" s="121">
        <v>15</v>
      </c>
      <c r="D140" s="158"/>
      <c r="E140" s="158">
        <f t="shared" si="13"/>
        <v>3.75</v>
      </c>
      <c r="F140" s="216">
        <f t="shared" si="14"/>
        <v>5.25</v>
      </c>
      <c r="H140" s="132">
        <f t="shared" si="15"/>
        <v>37.5</v>
      </c>
      <c r="I140" s="132">
        <f t="shared" si="15"/>
        <v>52.5</v>
      </c>
    </row>
    <row r="141" spans="1:33" ht="10.5" customHeight="1" x14ac:dyDescent="0.3">
      <c r="B141" s="159" t="s">
        <v>22</v>
      </c>
      <c r="C141" s="121">
        <v>188</v>
      </c>
      <c r="D141" s="158"/>
      <c r="E141" s="158">
        <f t="shared" si="13"/>
        <v>47</v>
      </c>
      <c r="F141" s="216">
        <f t="shared" si="14"/>
        <v>65.8</v>
      </c>
      <c r="H141" s="132">
        <f t="shared" si="15"/>
        <v>470</v>
      </c>
      <c r="I141" s="132">
        <f t="shared" si="15"/>
        <v>658</v>
      </c>
    </row>
    <row r="142" spans="1:33" ht="10.5" customHeight="1" x14ac:dyDescent="0.3">
      <c r="B142" s="159" t="s">
        <v>91</v>
      </c>
      <c r="C142" s="121">
        <v>280</v>
      </c>
      <c r="D142" s="158"/>
      <c r="E142" s="158">
        <f t="shared" si="13"/>
        <v>70</v>
      </c>
      <c r="F142" s="216">
        <f t="shared" si="14"/>
        <v>98</v>
      </c>
      <c r="H142" s="132">
        <f t="shared" si="15"/>
        <v>700</v>
      </c>
      <c r="I142" s="132">
        <f t="shared" si="15"/>
        <v>980</v>
      </c>
    </row>
    <row r="143" spans="1:33" ht="10.5" customHeight="1" x14ac:dyDescent="0.3">
      <c r="B143" s="159" t="s">
        <v>92</v>
      </c>
      <c r="C143" s="121">
        <v>185</v>
      </c>
      <c r="D143" s="158"/>
      <c r="E143" s="158">
        <f t="shared" si="13"/>
        <v>46.25</v>
      </c>
      <c r="F143" s="216">
        <f t="shared" si="14"/>
        <v>64.75</v>
      </c>
      <c r="H143" s="132">
        <f t="shared" si="15"/>
        <v>462.5</v>
      </c>
      <c r="I143" s="132">
        <f t="shared" si="15"/>
        <v>647.5</v>
      </c>
    </row>
    <row r="144" spans="1:33" ht="10.5" customHeight="1" x14ac:dyDescent="0.3">
      <c r="B144" s="159" t="s">
        <v>93</v>
      </c>
      <c r="C144" s="121">
        <v>15</v>
      </c>
      <c r="D144" s="158"/>
      <c r="E144" s="158">
        <f t="shared" si="13"/>
        <v>3.75</v>
      </c>
      <c r="F144" s="216">
        <f t="shared" si="14"/>
        <v>5.25</v>
      </c>
      <c r="H144" s="132">
        <f t="shared" si="15"/>
        <v>37.5</v>
      </c>
      <c r="I144" s="132">
        <f t="shared" si="15"/>
        <v>52.5</v>
      </c>
    </row>
    <row r="145" spans="2:9" ht="10.5" customHeight="1" x14ac:dyDescent="0.3">
      <c r="B145" s="159" t="s">
        <v>38</v>
      </c>
      <c r="C145" s="121">
        <v>200</v>
      </c>
      <c r="D145" s="158"/>
      <c r="E145" s="158">
        <f t="shared" si="13"/>
        <v>50</v>
      </c>
      <c r="F145" s="216">
        <f t="shared" si="14"/>
        <v>70</v>
      </c>
      <c r="H145" s="132">
        <f t="shared" si="15"/>
        <v>500</v>
      </c>
      <c r="I145" s="132">
        <f t="shared" si="15"/>
        <v>700</v>
      </c>
    </row>
    <row r="146" spans="2:9" ht="10.5" customHeight="1" x14ac:dyDescent="0.3">
      <c r="B146" s="159" t="s">
        <v>94</v>
      </c>
      <c r="C146" s="121">
        <v>70</v>
      </c>
      <c r="D146" s="158"/>
      <c r="E146" s="158">
        <f t="shared" si="13"/>
        <v>17.5</v>
      </c>
      <c r="F146" s="216">
        <f t="shared" si="14"/>
        <v>24.5</v>
      </c>
      <c r="H146" s="132">
        <f t="shared" si="15"/>
        <v>175</v>
      </c>
      <c r="I146" s="132">
        <f t="shared" si="15"/>
        <v>245</v>
      </c>
    </row>
    <row r="147" spans="2:9" ht="10.5" customHeight="1" x14ac:dyDescent="0.3">
      <c r="B147" s="159" t="s">
        <v>97</v>
      </c>
      <c r="C147" s="121">
        <v>15</v>
      </c>
      <c r="D147" s="158"/>
      <c r="E147" s="158">
        <f t="shared" si="13"/>
        <v>3.75</v>
      </c>
      <c r="F147" s="216">
        <f t="shared" si="14"/>
        <v>5.25</v>
      </c>
      <c r="H147" s="132">
        <f t="shared" si="15"/>
        <v>37.5</v>
      </c>
      <c r="I147" s="132">
        <f t="shared" si="15"/>
        <v>52.5</v>
      </c>
    </row>
    <row r="148" spans="2:9" ht="10.5" customHeight="1" x14ac:dyDescent="0.3">
      <c r="B148" s="159" t="s">
        <v>95</v>
      </c>
      <c r="C148" s="121">
        <v>35</v>
      </c>
      <c r="D148" s="158"/>
      <c r="E148" s="158">
        <f t="shared" si="13"/>
        <v>8.75</v>
      </c>
      <c r="F148" s="216">
        <f t="shared" si="14"/>
        <v>12.25</v>
      </c>
      <c r="H148" s="132">
        <f t="shared" si="15"/>
        <v>87.5</v>
      </c>
      <c r="I148" s="132">
        <f t="shared" si="15"/>
        <v>122.5</v>
      </c>
    </row>
    <row r="149" spans="2:9" ht="10.5" customHeight="1" x14ac:dyDescent="0.3">
      <c r="B149" s="159" t="s">
        <v>96</v>
      </c>
      <c r="C149" s="121">
        <v>58</v>
      </c>
      <c r="D149" s="158"/>
      <c r="E149" s="158">
        <f t="shared" si="13"/>
        <v>14.5</v>
      </c>
      <c r="F149" s="216">
        <f t="shared" si="14"/>
        <v>20.299999999999997</v>
      </c>
      <c r="H149" s="132">
        <f t="shared" si="15"/>
        <v>145</v>
      </c>
      <c r="I149" s="132">
        <f t="shared" si="15"/>
        <v>202.99999999999997</v>
      </c>
    </row>
    <row r="150" spans="2:9" ht="10.5" customHeight="1" x14ac:dyDescent="0.3">
      <c r="B150" s="159" t="s">
        <v>39</v>
      </c>
      <c r="C150" s="121">
        <v>300</v>
      </c>
      <c r="D150" s="158"/>
      <c r="E150" s="158">
        <f t="shared" si="13"/>
        <v>75</v>
      </c>
      <c r="F150" s="216">
        <f t="shared" si="14"/>
        <v>105</v>
      </c>
      <c r="H150" s="132">
        <f t="shared" si="15"/>
        <v>750</v>
      </c>
      <c r="I150" s="132">
        <f t="shared" si="15"/>
        <v>1050</v>
      </c>
    </row>
    <row r="151" spans="2:9" ht="10.5" customHeight="1" x14ac:dyDescent="0.3">
      <c r="B151" s="159" t="s">
        <v>40</v>
      </c>
      <c r="C151" s="121">
        <v>150</v>
      </c>
      <c r="D151" s="158"/>
      <c r="E151" s="158">
        <f t="shared" si="13"/>
        <v>37.5</v>
      </c>
      <c r="F151" s="216">
        <f t="shared" si="14"/>
        <v>52.5</v>
      </c>
      <c r="H151" s="132">
        <f t="shared" si="15"/>
        <v>375</v>
      </c>
      <c r="I151" s="132">
        <f t="shared" si="15"/>
        <v>525</v>
      </c>
    </row>
    <row r="152" spans="2:9" ht="10.5" customHeight="1" x14ac:dyDescent="0.3">
      <c r="B152" s="159" t="s">
        <v>47</v>
      </c>
      <c r="C152" s="121">
        <v>50</v>
      </c>
      <c r="D152" s="158"/>
      <c r="E152" s="158">
        <f t="shared" si="13"/>
        <v>12.5</v>
      </c>
      <c r="F152" s="216">
        <f t="shared" si="14"/>
        <v>17.5</v>
      </c>
      <c r="H152" s="132">
        <f t="shared" si="15"/>
        <v>125</v>
      </c>
      <c r="I152" s="132">
        <f t="shared" si="15"/>
        <v>175</v>
      </c>
    </row>
    <row r="153" spans="2:9" ht="10.5" customHeight="1" x14ac:dyDescent="0.3">
      <c r="B153" s="159" t="s">
        <v>23</v>
      </c>
      <c r="C153" s="121">
        <v>9.8000000000000007</v>
      </c>
      <c r="D153" s="158"/>
      <c r="E153" s="158">
        <f t="shared" si="13"/>
        <v>2.4500000000000002</v>
      </c>
      <c r="F153" s="216">
        <f t="shared" si="14"/>
        <v>3.43</v>
      </c>
      <c r="H153" s="132">
        <f t="shared" si="15"/>
        <v>24.5</v>
      </c>
      <c r="I153" s="132">
        <f t="shared" si="15"/>
        <v>34.300000000000004</v>
      </c>
    </row>
    <row r="154" spans="2:9" ht="10.5" customHeight="1" x14ac:dyDescent="0.3">
      <c r="B154" s="159" t="s">
        <v>29</v>
      </c>
      <c r="C154" s="121">
        <v>10</v>
      </c>
      <c r="D154" s="158"/>
      <c r="E154" s="158">
        <f t="shared" si="13"/>
        <v>2.5</v>
      </c>
      <c r="F154" s="216">
        <f t="shared" si="14"/>
        <v>3.5</v>
      </c>
      <c r="H154" s="132">
        <f t="shared" si="15"/>
        <v>25</v>
      </c>
      <c r="I154" s="132">
        <f t="shared" si="15"/>
        <v>35</v>
      </c>
    </row>
    <row r="155" spans="2:9" ht="10.5" customHeight="1" x14ac:dyDescent="0.3">
      <c r="B155" s="159" t="s">
        <v>24</v>
      </c>
      <c r="C155" s="121">
        <v>30</v>
      </c>
      <c r="D155" s="158"/>
      <c r="E155" s="158">
        <f t="shared" si="13"/>
        <v>7.5</v>
      </c>
      <c r="F155" s="216">
        <f t="shared" si="14"/>
        <v>10.5</v>
      </c>
      <c r="H155" s="132">
        <f t="shared" si="15"/>
        <v>75</v>
      </c>
      <c r="I155" s="132">
        <f t="shared" si="15"/>
        <v>105</v>
      </c>
    </row>
    <row r="156" spans="2:9" ht="10.5" customHeight="1" x14ac:dyDescent="0.3">
      <c r="B156" s="159" t="s">
        <v>25</v>
      </c>
      <c r="C156" s="121">
        <v>15</v>
      </c>
      <c r="D156" s="158"/>
      <c r="E156" s="158">
        <f t="shared" si="13"/>
        <v>3.75</v>
      </c>
      <c r="F156" s="216">
        <f t="shared" si="14"/>
        <v>5.25</v>
      </c>
      <c r="H156" s="132">
        <f t="shared" si="15"/>
        <v>37.5</v>
      </c>
      <c r="I156" s="132">
        <f t="shared" si="15"/>
        <v>52.5</v>
      </c>
    </row>
    <row r="157" spans="2:9" ht="10.5" customHeight="1" x14ac:dyDescent="0.3">
      <c r="B157" s="159" t="s">
        <v>50</v>
      </c>
      <c r="C157" s="121">
        <v>40</v>
      </c>
      <c r="D157" s="158"/>
      <c r="E157" s="158">
        <f t="shared" si="13"/>
        <v>10</v>
      </c>
      <c r="F157" s="216">
        <f t="shared" si="14"/>
        <v>14</v>
      </c>
      <c r="H157" s="132">
        <f t="shared" si="15"/>
        <v>100</v>
      </c>
      <c r="I157" s="132">
        <f t="shared" si="15"/>
        <v>140</v>
      </c>
    </row>
    <row r="158" spans="2:9" ht="10.5" customHeight="1" x14ac:dyDescent="0.3">
      <c r="B158" s="159" t="s">
        <v>26</v>
      </c>
      <c r="C158" s="121">
        <v>40</v>
      </c>
      <c r="D158" s="158"/>
      <c r="E158" s="158">
        <f t="shared" si="13"/>
        <v>10</v>
      </c>
      <c r="F158" s="216">
        <f t="shared" si="14"/>
        <v>14</v>
      </c>
      <c r="H158" s="132">
        <f t="shared" si="15"/>
        <v>100</v>
      </c>
      <c r="I158" s="132">
        <f t="shared" si="15"/>
        <v>140</v>
      </c>
    </row>
    <row r="159" spans="2:9" ht="10.5" customHeight="1" x14ac:dyDescent="0.3">
      <c r="B159" s="159" t="s">
        <v>27</v>
      </c>
      <c r="C159" s="121">
        <v>10</v>
      </c>
      <c r="D159" s="158"/>
      <c r="E159" s="158">
        <f t="shared" si="13"/>
        <v>2.5</v>
      </c>
      <c r="F159" s="216">
        <f t="shared" si="14"/>
        <v>3.5</v>
      </c>
      <c r="H159" s="132">
        <f t="shared" si="15"/>
        <v>25</v>
      </c>
      <c r="I159" s="132">
        <f t="shared" si="15"/>
        <v>35</v>
      </c>
    </row>
    <row r="160" spans="2:9" ht="10.5" customHeight="1" x14ac:dyDescent="0.3">
      <c r="B160" s="159" t="s">
        <v>10</v>
      </c>
      <c r="C160" s="121">
        <v>0.4</v>
      </c>
      <c r="D160" s="158"/>
      <c r="E160" s="158">
        <f t="shared" si="13"/>
        <v>0.1</v>
      </c>
      <c r="F160" s="216">
        <f t="shared" si="14"/>
        <v>0.13999999999999999</v>
      </c>
      <c r="H160" s="132">
        <f t="shared" si="15"/>
        <v>1</v>
      </c>
      <c r="I160" s="132">
        <f t="shared" si="15"/>
        <v>1.4</v>
      </c>
    </row>
    <row r="161" spans="1:32" ht="10.5" customHeight="1" x14ac:dyDescent="0.3">
      <c r="B161" s="159" t="s">
        <v>41</v>
      </c>
      <c r="C161" s="121">
        <v>1.2</v>
      </c>
      <c r="D161" s="158"/>
      <c r="E161" s="158">
        <f t="shared" si="13"/>
        <v>0.3</v>
      </c>
      <c r="F161" s="216">
        <f t="shared" si="14"/>
        <v>0.42</v>
      </c>
      <c r="H161" s="132">
        <f t="shared" si="15"/>
        <v>3</v>
      </c>
      <c r="I161" s="132">
        <f t="shared" si="15"/>
        <v>4.2</v>
      </c>
    </row>
    <row r="162" spans="1:32" ht="10.5" customHeight="1" x14ac:dyDescent="0.3">
      <c r="B162" s="159" t="s">
        <v>42</v>
      </c>
      <c r="C162" s="121">
        <v>2</v>
      </c>
      <c r="D162" s="158"/>
      <c r="E162" s="158">
        <f t="shared" si="13"/>
        <v>0.5</v>
      </c>
      <c r="F162" s="216">
        <f t="shared" si="14"/>
        <v>0.7</v>
      </c>
      <c r="H162" s="132">
        <f t="shared" si="15"/>
        <v>5</v>
      </c>
      <c r="I162" s="132">
        <f t="shared" si="15"/>
        <v>7</v>
      </c>
    </row>
    <row r="163" spans="1:32" ht="10.5" customHeight="1" x14ac:dyDescent="0.3">
      <c r="B163" s="159" t="s">
        <v>28</v>
      </c>
      <c r="C163" s="121">
        <v>1</v>
      </c>
      <c r="D163" s="158"/>
      <c r="E163" s="158">
        <f t="shared" si="13"/>
        <v>0.25</v>
      </c>
      <c r="F163" s="216">
        <f t="shared" si="14"/>
        <v>0.35</v>
      </c>
      <c r="H163" s="132">
        <f t="shared" si="15"/>
        <v>2.5</v>
      </c>
      <c r="I163" s="132">
        <f t="shared" si="15"/>
        <v>3.5</v>
      </c>
    </row>
    <row r="164" spans="1:32" ht="10.5" customHeight="1" x14ac:dyDescent="0.3">
      <c r="A164" s="160"/>
      <c r="B164" s="161" t="s">
        <v>43</v>
      </c>
      <c r="C164" s="162">
        <v>3</v>
      </c>
      <c r="D164" s="158"/>
      <c r="E164" s="158">
        <f t="shared" si="13"/>
        <v>0.75</v>
      </c>
      <c r="F164" s="216">
        <f t="shared" si="14"/>
        <v>1.0499999999999998</v>
      </c>
      <c r="G164" s="152"/>
      <c r="H164" s="132">
        <f t="shared" si="15"/>
        <v>7.5</v>
      </c>
      <c r="I164" s="132">
        <f t="shared" si="15"/>
        <v>10.499999999999998</v>
      </c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</row>
    <row r="165" spans="1:32" ht="10.5" customHeight="1" x14ac:dyDescent="0.3">
      <c r="B165" s="121" t="s">
        <v>44</v>
      </c>
      <c r="C165" s="121">
        <v>2</v>
      </c>
      <c r="D165" s="121"/>
      <c r="E165" s="121">
        <f t="shared" si="13"/>
        <v>0.5</v>
      </c>
      <c r="F165" s="215">
        <f t="shared" si="14"/>
        <v>0.7</v>
      </c>
      <c r="H165" s="132">
        <f t="shared" si="15"/>
        <v>5</v>
      </c>
      <c r="I165" s="132">
        <f t="shared" si="15"/>
        <v>7</v>
      </c>
    </row>
    <row r="166" spans="1:32" s="7" customFormat="1" ht="10.5" customHeight="1" x14ac:dyDescent="0.3">
      <c r="A166" s="138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</row>
    <row r="167" spans="1:32" s="7" customFormat="1" ht="10.5" customHeight="1" x14ac:dyDescent="0.3">
      <c r="A167" s="138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</row>
    <row r="168" spans="1:32" s="7" customFormat="1" ht="10.5" customHeight="1" x14ac:dyDescent="0.3">
      <c r="A168" s="138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</row>
    <row r="169" spans="1:32" s="7" customFormat="1" ht="10.5" customHeight="1" x14ac:dyDescent="0.3">
      <c r="A169" s="138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</row>
    <row r="170" spans="1:32" s="7" customFormat="1" ht="10.5" customHeight="1" x14ac:dyDescent="0.3">
      <c r="A170" s="138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3"/>
    </row>
    <row r="171" spans="1:32" s="7" customFormat="1" ht="10.5" customHeight="1" x14ac:dyDescent="0.3">
      <c r="A171" s="138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3"/>
    </row>
    <row r="172" spans="1:32" s="7" customFormat="1" ht="10.5" customHeight="1" x14ac:dyDescent="0.3">
      <c r="A172" s="138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</row>
    <row r="173" spans="1:32" s="7" customFormat="1" ht="10.5" customHeight="1" x14ac:dyDescent="0.3">
      <c r="A173" s="138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</row>
    <row r="174" spans="1:32" s="7" customFormat="1" ht="10.5" customHeight="1" x14ac:dyDescent="0.3">
      <c r="A174" s="138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</row>
    <row r="175" spans="1:32" s="7" customFormat="1" ht="10.5" customHeight="1" x14ac:dyDescent="0.3">
      <c r="A175" s="138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</row>
    <row r="176" spans="1:32" s="7" customFormat="1" ht="10.5" customHeight="1" x14ac:dyDescent="0.3">
      <c r="A176" s="138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</row>
    <row r="177" spans="1:32" s="7" customFormat="1" ht="10.5" customHeight="1" x14ac:dyDescent="0.3">
      <c r="A177" s="138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</row>
    <row r="178" spans="1:32" s="7" customFormat="1" ht="10.5" customHeight="1" x14ac:dyDescent="0.3">
      <c r="A178" s="138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3"/>
    </row>
    <row r="179" spans="1:32" s="7" customFormat="1" ht="10.5" customHeight="1" x14ac:dyDescent="0.3">
      <c r="A179" s="138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</row>
    <row r="180" spans="1:32" s="7" customFormat="1" ht="10.5" customHeight="1" x14ac:dyDescent="0.3">
      <c r="A180" s="138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3"/>
    </row>
    <row r="181" spans="1:32" s="7" customFormat="1" ht="10.5" customHeight="1" x14ac:dyDescent="0.3">
      <c r="A181" s="138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3"/>
    </row>
    <row r="182" spans="1:32" s="7" customFormat="1" ht="10.5" customHeight="1" x14ac:dyDescent="0.3">
      <c r="A182" s="138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</row>
    <row r="183" spans="1:32" s="7" customFormat="1" ht="10.5" customHeight="1" x14ac:dyDescent="0.3">
      <c r="A183" s="138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</row>
    <row r="184" spans="1:32" s="7" customFormat="1" ht="10.5" customHeight="1" x14ac:dyDescent="0.3">
      <c r="A184" s="138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</row>
    <row r="185" spans="1:32" s="7" customFormat="1" ht="10.5" customHeight="1" x14ac:dyDescent="0.3">
      <c r="A185" s="138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</row>
    <row r="186" spans="1:32" s="7" customFormat="1" ht="10.5" customHeight="1" x14ac:dyDescent="0.3">
      <c r="A186" s="138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</row>
    <row r="187" spans="1:32" s="7" customFormat="1" ht="10.5" customHeight="1" x14ac:dyDescent="0.3">
      <c r="A187" s="138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</row>
    <row r="188" spans="1:32" s="7" customFormat="1" ht="10.5" customHeight="1" x14ac:dyDescent="0.3">
      <c r="A188" s="138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</row>
    <row r="189" spans="1:32" s="7" customFormat="1" ht="10.5" customHeight="1" x14ac:dyDescent="0.3">
      <c r="A189" s="138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</row>
    <row r="190" spans="1:32" s="7" customFormat="1" ht="10.5" customHeight="1" x14ac:dyDescent="0.3">
      <c r="A190" s="138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</row>
    <row r="191" spans="1:32" s="7" customFormat="1" ht="10.5" customHeight="1" x14ac:dyDescent="0.3">
      <c r="A191" s="138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</row>
    <row r="192" spans="1:32" s="7" customFormat="1" ht="10.5" customHeight="1" x14ac:dyDescent="0.3">
      <c r="A192" s="138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3"/>
    </row>
    <row r="193" spans="1:32" s="7" customFormat="1" ht="10.5" customHeight="1" x14ac:dyDescent="0.3">
      <c r="A193" s="138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3"/>
    </row>
    <row r="194" spans="1:32" s="7" customFormat="1" ht="10.5" customHeight="1" x14ac:dyDescent="0.3">
      <c r="A194" s="138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3"/>
    </row>
    <row r="195" spans="1:32" s="7" customFormat="1" ht="10.5" customHeight="1" x14ac:dyDescent="0.3">
      <c r="A195" s="138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3"/>
    </row>
    <row r="196" spans="1:32" s="7" customFormat="1" ht="10.5" customHeight="1" x14ac:dyDescent="0.3">
      <c r="A196" s="138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</row>
    <row r="197" spans="1:32" s="7" customFormat="1" ht="10.5" customHeight="1" x14ac:dyDescent="0.3">
      <c r="A197" s="138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</row>
    <row r="198" spans="1:32" s="7" customFormat="1" ht="10.5" customHeight="1" x14ac:dyDescent="0.3">
      <c r="A198" s="138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</row>
    <row r="199" spans="1:32" s="7" customFormat="1" ht="10.5" customHeight="1" x14ac:dyDescent="0.3">
      <c r="A199" s="138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</row>
    <row r="200" spans="1:32" s="7" customFormat="1" ht="10.5" customHeight="1" x14ac:dyDescent="0.3">
      <c r="A200" s="138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3"/>
    </row>
    <row r="201" spans="1:32" s="7" customFormat="1" ht="10.5" customHeight="1" x14ac:dyDescent="0.3">
      <c r="A201" s="138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</row>
    <row r="202" spans="1:32" s="7" customFormat="1" ht="10.5" customHeight="1" x14ac:dyDescent="0.3">
      <c r="A202" s="138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</row>
    <row r="203" spans="1:32" s="7" customFormat="1" ht="10.5" customHeight="1" x14ac:dyDescent="0.3">
      <c r="A203" s="138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</row>
    <row r="204" spans="1:32" s="7" customFormat="1" ht="10.5" customHeight="1" x14ac:dyDescent="0.3">
      <c r="A204" s="138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3"/>
    </row>
    <row r="205" spans="1:32" s="7" customFormat="1" ht="10.5" customHeight="1" x14ac:dyDescent="0.3">
      <c r="A205" s="138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</row>
    <row r="206" spans="1:32" s="7" customFormat="1" ht="10.5" customHeight="1" x14ac:dyDescent="0.3">
      <c r="A206" s="138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3"/>
    </row>
    <row r="207" spans="1:32" s="7" customFormat="1" ht="10.5" customHeight="1" x14ac:dyDescent="0.3">
      <c r="A207" s="138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3"/>
    </row>
    <row r="208" spans="1:32" s="7" customFormat="1" ht="10.5" customHeight="1" x14ac:dyDescent="0.3">
      <c r="A208" s="138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</row>
    <row r="209" spans="1:32" s="7" customFormat="1" ht="10.5" customHeight="1" x14ac:dyDescent="0.3">
      <c r="A209" s="138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</row>
    <row r="210" spans="1:32" s="7" customFormat="1" ht="10.5" customHeight="1" x14ac:dyDescent="0.3">
      <c r="A210" s="138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</row>
    <row r="211" spans="1:32" s="7" customFormat="1" ht="10.5" customHeight="1" x14ac:dyDescent="0.3">
      <c r="A211" s="138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</row>
    <row r="212" spans="1:32" s="7" customFormat="1" ht="10.5" customHeight="1" x14ac:dyDescent="0.3">
      <c r="A212" s="138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</row>
    <row r="213" spans="1:32" s="7" customFormat="1" ht="10.5" customHeight="1" x14ac:dyDescent="0.3">
      <c r="A213" s="138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</row>
    <row r="214" spans="1:32" s="7" customFormat="1" ht="10.5" customHeight="1" x14ac:dyDescent="0.3">
      <c r="A214" s="138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</row>
    <row r="215" spans="1:32" s="7" customFormat="1" ht="10.5" customHeight="1" x14ac:dyDescent="0.3">
      <c r="A215" s="138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</row>
    <row r="216" spans="1:32" s="7" customFormat="1" ht="10.5" customHeight="1" x14ac:dyDescent="0.3">
      <c r="A216" s="138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</row>
    <row r="217" spans="1:32" s="7" customFormat="1" ht="10.5" customHeight="1" x14ac:dyDescent="0.3">
      <c r="A217" s="138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3"/>
    </row>
    <row r="218" spans="1:32" s="7" customFormat="1" ht="10.5" customHeight="1" x14ac:dyDescent="0.3">
      <c r="A218" s="138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</row>
    <row r="219" spans="1:32" s="7" customFormat="1" ht="10.5" customHeight="1" x14ac:dyDescent="0.3">
      <c r="A219" s="138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</row>
    <row r="220" spans="1:32" s="7" customFormat="1" ht="10.5" customHeight="1" x14ac:dyDescent="0.3">
      <c r="A220" s="138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</row>
    <row r="221" spans="1:32" s="7" customFormat="1" ht="10.5" customHeight="1" x14ac:dyDescent="0.3">
      <c r="A221" s="138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</row>
    <row r="222" spans="1:32" s="7" customFormat="1" ht="10.5" customHeight="1" x14ac:dyDescent="0.3">
      <c r="A222" s="138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163"/>
    </row>
    <row r="223" spans="1:32" s="7" customFormat="1" ht="10.5" customHeight="1" x14ac:dyDescent="0.3">
      <c r="A223" s="138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3"/>
    </row>
    <row r="224" spans="1:32" s="7" customFormat="1" ht="10.5" customHeight="1" x14ac:dyDescent="0.3">
      <c r="A224" s="138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  <c r="AE224" s="163"/>
      <c r="AF224" s="163"/>
    </row>
    <row r="225" spans="1:32" s="7" customFormat="1" ht="10.5" customHeight="1" x14ac:dyDescent="0.3">
      <c r="A225" s="138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163"/>
    </row>
    <row r="226" spans="1:32" s="7" customFormat="1" ht="10.5" customHeight="1" x14ac:dyDescent="0.3">
      <c r="A226" s="138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163"/>
    </row>
    <row r="227" spans="1:32" s="7" customFormat="1" ht="10.5" customHeight="1" x14ac:dyDescent="0.3">
      <c r="A227" s="138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</row>
    <row r="228" spans="1:32" s="7" customFormat="1" ht="10.5" customHeight="1" x14ac:dyDescent="0.3">
      <c r="A228" s="138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163"/>
    </row>
    <row r="229" spans="1:32" s="7" customFormat="1" ht="10.5" customHeight="1" x14ac:dyDescent="0.3">
      <c r="A229" s="138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</row>
    <row r="230" spans="1:32" s="7" customFormat="1" ht="10.5" customHeight="1" x14ac:dyDescent="0.3">
      <c r="A230" s="138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</row>
    <row r="231" spans="1:32" s="7" customFormat="1" ht="10.5" customHeight="1" x14ac:dyDescent="0.3">
      <c r="A231" s="138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</row>
    <row r="232" spans="1:32" s="7" customFormat="1" ht="10.5" customHeight="1" x14ac:dyDescent="0.3">
      <c r="A232" s="138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</row>
    <row r="233" spans="1:32" s="7" customFormat="1" ht="10.5" customHeight="1" x14ac:dyDescent="0.3">
      <c r="A233" s="138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</row>
    <row r="234" spans="1:32" s="7" customFormat="1" ht="10.5" customHeight="1" x14ac:dyDescent="0.3">
      <c r="A234" s="138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</row>
    <row r="235" spans="1:32" s="7" customFormat="1" ht="10.5" customHeight="1" x14ac:dyDescent="0.3">
      <c r="A235" s="138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</row>
    <row r="236" spans="1:32" s="7" customFormat="1" ht="10.5" customHeight="1" x14ac:dyDescent="0.3">
      <c r="A236" s="138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</row>
    <row r="237" spans="1:32" s="7" customFormat="1" ht="10.5" customHeight="1" x14ac:dyDescent="0.3">
      <c r="A237" s="138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</row>
    <row r="238" spans="1:32" s="7" customFormat="1" ht="10.5" customHeight="1" x14ac:dyDescent="0.3">
      <c r="A238" s="138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</row>
    <row r="239" spans="1:32" s="7" customFormat="1" ht="10.5" customHeight="1" x14ac:dyDescent="0.3">
      <c r="A239" s="138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  <c r="AE239" s="163"/>
      <c r="AF239" s="163"/>
    </row>
    <row r="240" spans="1:32" s="7" customFormat="1" ht="10.5" customHeight="1" x14ac:dyDescent="0.3">
      <c r="A240" s="138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  <c r="AE240" s="163"/>
      <c r="AF240" s="163"/>
    </row>
    <row r="241" spans="1:32" s="7" customFormat="1" ht="10.5" customHeight="1" x14ac:dyDescent="0.3">
      <c r="A241" s="138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  <c r="AE241" s="163"/>
      <c r="AF241" s="163"/>
    </row>
    <row r="242" spans="1:32" s="7" customFormat="1" ht="10.5" customHeight="1" x14ac:dyDescent="0.3">
      <c r="A242" s="138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  <c r="AE242" s="163"/>
      <c r="AF242" s="163"/>
    </row>
    <row r="243" spans="1:32" s="7" customFormat="1" ht="10.5" customHeight="1" x14ac:dyDescent="0.3">
      <c r="A243" s="138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</row>
    <row r="244" spans="1:32" s="7" customFormat="1" ht="10.5" customHeight="1" x14ac:dyDescent="0.3">
      <c r="A244" s="138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</row>
    <row r="245" spans="1:32" s="7" customFormat="1" ht="10.5" customHeight="1" x14ac:dyDescent="0.3">
      <c r="A245" s="138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3"/>
      <c r="AB245" s="163"/>
      <c r="AC245" s="163"/>
      <c r="AD245" s="163"/>
      <c r="AE245" s="163"/>
      <c r="AF245" s="163"/>
    </row>
    <row r="246" spans="1:32" s="7" customFormat="1" ht="10.5" customHeight="1" x14ac:dyDescent="0.3">
      <c r="A246" s="138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  <c r="AB246" s="163"/>
      <c r="AC246" s="163"/>
      <c r="AD246" s="163"/>
      <c r="AE246" s="163"/>
      <c r="AF246" s="163"/>
    </row>
    <row r="247" spans="1:32" s="7" customFormat="1" ht="10.5" customHeight="1" x14ac:dyDescent="0.3">
      <c r="A247" s="138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  <c r="AB247" s="163"/>
      <c r="AC247" s="163"/>
      <c r="AD247" s="163"/>
      <c r="AE247" s="163"/>
      <c r="AF247" s="163"/>
    </row>
    <row r="248" spans="1:32" s="7" customFormat="1" ht="10.5" customHeight="1" x14ac:dyDescent="0.3">
      <c r="A248" s="138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  <c r="AB248" s="163"/>
      <c r="AC248" s="163"/>
      <c r="AD248" s="163"/>
      <c r="AE248" s="163"/>
      <c r="AF248" s="163"/>
    </row>
    <row r="249" spans="1:32" s="7" customFormat="1" ht="10.5" customHeight="1" x14ac:dyDescent="0.3">
      <c r="A249" s="138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163"/>
    </row>
    <row r="250" spans="1:32" s="7" customFormat="1" ht="10.5" customHeight="1" x14ac:dyDescent="0.3">
      <c r="A250" s="138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</row>
    <row r="251" spans="1:32" s="7" customFormat="1" ht="10.5" customHeight="1" x14ac:dyDescent="0.3">
      <c r="A251" s="138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  <c r="AE251" s="163"/>
      <c r="AF251" s="163"/>
    </row>
    <row r="252" spans="1:32" s="7" customFormat="1" ht="10.5" customHeight="1" x14ac:dyDescent="0.3">
      <c r="A252" s="138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  <c r="AE252" s="163"/>
      <c r="AF252" s="163"/>
    </row>
    <row r="253" spans="1:32" s="7" customFormat="1" ht="10.5" customHeight="1" x14ac:dyDescent="0.3">
      <c r="A253" s="138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</row>
    <row r="254" spans="1:32" s="7" customFormat="1" ht="10.5" customHeight="1" x14ac:dyDescent="0.3">
      <c r="A254" s="138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163"/>
    </row>
    <row r="255" spans="1:32" s="7" customFormat="1" ht="10.5" customHeight="1" x14ac:dyDescent="0.3">
      <c r="A255" s="138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/>
      <c r="AF255" s="163"/>
    </row>
    <row r="256" spans="1:32" s="7" customFormat="1" ht="10.5" customHeight="1" x14ac:dyDescent="0.3">
      <c r="A256" s="138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3"/>
      <c r="AC256" s="163"/>
      <c r="AD256" s="163"/>
      <c r="AE256" s="163"/>
      <c r="AF256" s="163"/>
    </row>
    <row r="257" spans="1:32" s="7" customFormat="1" ht="10.5" customHeight="1" x14ac:dyDescent="0.3">
      <c r="A257" s="138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3"/>
      <c r="AC257" s="163"/>
      <c r="AD257" s="163"/>
      <c r="AE257" s="163"/>
      <c r="AF257" s="163"/>
    </row>
    <row r="258" spans="1:32" s="7" customFormat="1" ht="10.5" customHeight="1" x14ac:dyDescent="0.3">
      <c r="A258" s="138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3"/>
    </row>
    <row r="259" spans="1:32" s="7" customFormat="1" ht="10.5" customHeight="1" x14ac:dyDescent="0.3">
      <c r="A259" s="138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3"/>
      <c r="AC259" s="163"/>
      <c r="AD259" s="163"/>
      <c r="AE259" s="163"/>
      <c r="AF259" s="163"/>
    </row>
    <row r="260" spans="1:32" s="7" customFormat="1" ht="10.5" customHeight="1" x14ac:dyDescent="0.3">
      <c r="A260" s="138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3"/>
    </row>
    <row r="261" spans="1:32" s="7" customFormat="1" ht="10.5" customHeight="1" x14ac:dyDescent="0.3">
      <c r="A261" s="138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3"/>
    </row>
    <row r="262" spans="1:32" s="7" customFormat="1" ht="10.5" customHeight="1" x14ac:dyDescent="0.3">
      <c r="A262" s="138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  <c r="AB262" s="163"/>
      <c r="AC262" s="163"/>
      <c r="AD262" s="163"/>
      <c r="AE262" s="163"/>
      <c r="AF262" s="163"/>
    </row>
    <row r="263" spans="1:32" s="7" customFormat="1" ht="10.5" customHeight="1" x14ac:dyDescent="0.3">
      <c r="A263" s="138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  <c r="AB263" s="163"/>
      <c r="AC263" s="163"/>
      <c r="AD263" s="163"/>
      <c r="AE263" s="163"/>
      <c r="AF263" s="163"/>
    </row>
    <row r="264" spans="1:32" s="7" customFormat="1" ht="10.5" customHeight="1" x14ac:dyDescent="0.3">
      <c r="A264" s="138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  <c r="AB264" s="163"/>
      <c r="AC264" s="163"/>
      <c r="AD264" s="163"/>
      <c r="AE264" s="163"/>
      <c r="AF264" s="163"/>
    </row>
    <row r="265" spans="1:32" s="7" customFormat="1" ht="10.5" customHeight="1" x14ac:dyDescent="0.3">
      <c r="A265" s="138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F265" s="163"/>
    </row>
    <row r="266" spans="1:32" s="7" customFormat="1" ht="10.5" customHeight="1" x14ac:dyDescent="0.3">
      <c r="A266" s="138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3"/>
      <c r="AC266" s="163"/>
      <c r="AD266" s="163"/>
      <c r="AE266" s="163"/>
      <c r="AF266" s="163"/>
    </row>
    <row r="267" spans="1:32" s="7" customFormat="1" ht="10.5" customHeight="1" x14ac:dyDescent="0.3">
      <c r="A267" s="138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</row>
    <row r="268" spans="1:32" s="7" customFormat="1" ht="10.5" customHeight="1" x14ac:dyDescent="0.3">
      <c r="A268" s="138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</row>
    <row r="269" spans="1:32" s="7" customFormat="1" ht="10.5" customHeight="1" x14ac:dyDescent="0.3">
      <c r="A269" s="138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3"/>
      <c r="AC269" s="163"/>
      <c r="AD269" s="163"/>
      <c r="AE269" s="163"/>
      <c r="AF269" s="163"/>
    </row>
    <row r="270" spans="1:32" s="7" customFormat="1" ht="10.5" customHeight="1" x14ac:dyDescent="0.3">
      <c r="A270" s="138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3"/>
      <c r="AC270" s="163"/>
      <c r="AD270" s="163"/>
      <c r="AE270" s="163"/>
      <c r="AF270" s="163"/>
    </row>
    <row r="271" spans="1:32" s="7" customFormat="1" ht="10.5" customHeight="1" x14ac:dyDescent="0.3">
      <c r="A271" s="138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63"/>
      <c r="AC271" s="163"/>
      <c r="AD271" s="163"/>
      <c r="AE271" s="163"/>
      <c r="AF271" s="163"/>
    </row>
    <row r="272" spans="1:32" s="7" customFormat="1" ht="10.5" customHeight="1" x14ac:dyDescent="0.3">
      <c r="A272" s="138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  <c r="AB272" s="163"/>
      <c r="AC272" s="163"/>
      <c r="AD272" s="163"/>
      <c r="AE272" s="163"/>
      <c r="AF272" s="163"/>
    </row>
    <row r="273" spans="1:32" s="7" customFormat="1" ht="10.5" customHeight="1" x14ac:dyDescent="0.3">
      <c r="A273" s="138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  <c r="AA273" s="163"/>
      <c r="AB273" s="163"/>
      <c r="AC273" s="163"/>
      <c r="AD273" s="163"/>
      <c r="AE273" s="163"/>
      <c r="AF273" s="163"/>
    </row>
    <row r="274" spans="1:32" s="7" customFormat="1" ht="10.5" customHeight="1" x14ac:dyDescent="0.3">
      <c r="A274" s="138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3"/>
      <c r="AB274" s="163"/>
      <c r="AC274" s="163"/>
      <c r="AD274" s="163"/>
      <c r="AE274" s="163"/>
      <c r="AF274" s="163"/>
    </row>
    <row r="275" spans="1:32" s="7" customFormat="1" ht="10.5" customHeight="1" x14ac:dyDescent="0.3">
      <c r="A275" s="138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  <c r="AB275" s="163"/>
      <c r="AC275" s="163"/>
      <c r="AD275" s="163"/>
      <c r="AE275" s="163"/>
      <c r="AF275" s="163"/>
    </row>
    <row r="276" spans="1:32" s="7" customFormat="1" ht="10.5" customHeight="1" x14ac:dyDescent="0.3">
      <c r="A276" s="138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  <c r="AA276" s="163"/>
      <c r="AB276" s="163"/>
      <c r="AC276" s="163"/>
      <c r="AD276" s="163"/>
      <c r="AE276" s="163"/>
      <c r="AF276" s="163"/>
    </row>
    <row r="277" spans="1:32" s="7" customFormat="1" ht="10.5" customHeight="1" x14ac:dyDescent="0.3">
      <c r="A277" s="138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3"/>
      <c r="AB277" s="163"/>
      <c r="AC277" s="163"/>
      <c r="AD277" s="163"/>
      <c r="AE277" s="163"/>
      <c r="AF277" s="163"/>
    </row>
    <row r="278" spans="1:32" s="7" customFormat="1" ht="10.5" customHeight="1" x14ac:dyDescent="0.3">
      <c r="A278" s="138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3"/>
      <c r="AB278" s="163"/>
      <c r="AC278" s="163"/>
      <c r="AD278" s="163"/>
      <c r="AE278" s="163"/>
      <c r="AF278" s="163"/>
    </row>
    <row r="279" spans="1:32" s="7" customFormat="1" ht="10.5" customHeight="1" x14ac:dyDescent="0.3">
      <c r="A279" s="138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</row>
    <row r="280" spans="1:32" s="7" customFormat="1" ht="10.5" customHeight="1" x14ac:dyDescent="0.3">
      <c r="A280" s="138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  <c r="AA280" s="163"/>
      <c r="AB280" s="163"/>
      <c r="AC280" s="163"/>
      <c r="AD280" s="163"/>
      <c r="AE280" s="163"/>
      <c r="AF280" s="163"/>
    </row>
    <row r="281" spans="1:32" s="7" customFormat="1" ht="10.5" customHeight="1" x14ac:dyDescent="0.3">
      <c r="A281" s="138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3"/>
      <c r="AB281" s="163"/>
      <c r="AC281" s="163"/>
      <c r="AD281" s="163"/>
      <c r="AE281" s="163"/>
      <c r="AF281" s="163"/>
    </row>
    <row r="282" spans="1:32" s="7" customFormat="1" ht="10.5" customHeight="1" x14ac:dyDescent="0.3">
      <c r="A282" s="138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3"/>
      <c r="AB282" s="163"/>
      <c r="AC282" s="163"/>
      <c r="AD282" s="163"/>
      <c r="AE282" s="163"/>
      <c r="AF282" s="163"/>
    </row>
    <row r="283" spans="1:32" s="7" customFormat="1" ht="10.5" customHeight="1" x14ac:dyDescent="0.3">
      <c r="A283" s="138"/>
      <c r="B283" s="163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  <c r="AA283" s="163"/>
      <c r="AB283" s="163"/>
      <c r="AC283" s="163"/>
      <c r="AD283" s="163"/>
      <c r="AE283" s="163"/>
      <c r="AF283" s="163"/>
    </row>
    <row r="284" spans="1:32" s="7" customFormat="1" ht="10.5" customHeight="1" x14ac:dyDescent="0.3">
      <c r="A284" s="138"/>
      <c r="B284" s="163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3"/>
      <c r="AF284" s="163"/>
    </row>
    <row r="285" spans="1:32" s="7" customFormat="1" ht="10.5" customHeight="1" x14ac:dyDescent="0.3">
      <c r="A285" s="138"/>
      <c r="B285" s="163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3"/>
      <c r="AB285" s="163"/>
      <c r="AC285" s="163"/>
      <c r="AD285" s="163"/>
      <c r="AE285" s="163"/>
      <c r="AF285" s="163"/>
    </row>
    <row r="286" spans="1:32" s="7" customFormat="1" ht="10.5" customHeight="1" x14ac:dyDescent="0.3">
      <c r="A286" s="138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</row>
    <row r="287" spans="1:32" s="7" customFormat="1" ht="10.5" customHeight="1" x14ac:dyDescent="0.3">
      <c r="A287" s="138"/>
      <c r="B287" s="163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3"/>
    </row>
    <row r="288" spans="1:32" s="7" customFormat="1" ht="10.5" customHeight="1" x14ac:dyDescent="0.3">
      <c r="A288" s="138"/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</row>
    <row r="289" spans="1:32" s="7" customFormat="1" ht="10.5" customHeight="1" x14ac:dyDescent="0.3">
      <c r="A289" s="138"/>
      <c r="B289" s="163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</row>
    <row r="290" spans="1:32" s="7" customFormat="1" ht="10.5" customHeight="1" x14ac:dyDescent="0.3">
      <c r="A290" s="138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</row>
    <row r="291" spans="1:32" s="7" customFormat="1" ht="10.5" customHeight="1" x14ac:dyDescent="0.3">
      <c r="A291" s="138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3"/>
    </row>
    <row r="292" spans="1:32" s="7" customFormat="1" ht="10.5" customHeight="1" x14ac:dyDescent="0.3">
      <c r="A292" s="138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3"/>
      <c r="AB292" s="163"/>
      <c r="AC292" s="163"/>
      <c r="AD292" s="163"/>
      <c r="AE292" s="163"/>
      <c r="AF292" s="163"/>
    </row>
    <row r="293" spans="1:32" s="7" customFormat="1" ht="10.5" customHeight="1" x14ac:dyDescent="0.3">
      <c r="A293" s="138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63"/>
      <c r="AE293" s="163"/>
      <c r="AF293" s="163"/>
    </row>
    <row r="294" spans="1:32" s="7" customFormat="1" ht="10.5" customHeight="1" x14ac:dyDescent="0.3">
      <c r="A294" s="138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  <c r="AA294" s="163"/>
      <c r="AB294" s="163"/>
      <c r="AC294" s="163"/>
      <c r="AD294" s="163"/>
      <c r="AE294" s="163"/>
      <c r="AF294" s="163"/>
    </row>
    <row r="295" spans="1:32" s="7" customFormat="1" ht="10.5" customHeight="1" x14ac:dyDescent="0.3">
      <c r="A295" s="138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</row>
    <row r="296" spans="1:32" s="7" customFormat="1" ht="10.5" customHeight="1" x14ac:dyDescent="0.3">
      <c r="A296" s="138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3"/>
    </row>
    <row r="297" spans="1:32" s="7" customFormat="1" ht="10.5" customHeight="1" x14ac:dyDescent="0.3">
      <c r="A297" s="138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3"/>
      <c r="AB297" s="163"/>
      <c r="AC297" s="163"/>
      <c r="AD297" s="163"/>
      <c r="AE297" s="163"/>
      <c r="AF297" s="163"/>
    </row>
    <row r="298" spans="1:32" s="7" customFormat="1" ht="10.5" customHeight="1" x14ac:dyDescent="0.3">
      <c r="A298" s="138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</row>
    <row r="299" spans="1:32" s="7" customFormat="1" ht="10.5" customHeight="1" x14ac:dyDescent="0.3">
      <c r="A299" s="138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3"/>
      <c r="AB299" s="163"/>
      <c r="AC299" s="163"/>
      <c r="AD299" s="163"/>
      <c r="AE299" s="163"/>
      <c r="AF299" s="163"/>
    </row>
    <row r="300" spans="1:32" s="7" customFormat="1" ht="10.5" customHeight="1" x14ac:dyDescent="0.3">
      <c r="A300" s="138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</row>
    <row r="301" spans="1:32" s="7" customFormat="1" ht="10.5" customHeight="1" x14ac:dyDescent="0.3">
      <c r="A301" s="138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  <c r="AA301" s="163"/>
      <c r="AB301" s="163"/>
      <c r="AC301" s="163"/>
      <c r="AD301" s="163"/>
      <c r="AE301" s="163"/>
      <c r="AF301" s="163"/>
    </row>
    <row r="302" spans="1:32" s="7" customFormat="1" ht="10.5" customHeight="1" x14ac:dyDescent="0.3">
      <c r="A302" s="138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3"/>
      <c r="AB302" s="163"/>
      <c r="AC302" s="163"/>
      <c r="AD302" s="163"/>
      <c r="AE302" s="163"/>
      <c r="AF302" s="163"/>
    </row>
    <row r="303" spans="1:32" s="7" customFormat="1" ht="10.5" customHeight="1" x14ac:dyDescent="0.3">
      <c r="A303" s="138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3"/>
    </row>
    <row r="304" spans="1:32" s="7" customFormat="1" ht="10.5" customHeight="1" x14ac:dyDescent="0.3">
      <c r="A304" s="138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  <c r="AC304" s="163"/>
      <c r="AD304" s="163"/>
      <c r="AE304" s="163"/>
      <c r="AF304" s="163"/>
    </row>
    <row r="305" spans="1:32" s="7" customFormat="1" ht="10.5" customHeight="1" x14ac:dyDescent="0.3">
      <c r="A305" s="138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  <c r="AA305" s="163"/>
      <c r="AB305" s="163"/>
      <c r="AC305" s="163"/>
      <c r="AD305" s="163"/>
      <c r="AE305" s="163"/>
      <c r="AF305" s="163"/>
    </row>
    <row r="306" spans="1:32" s="7" customFormat="1" ht="10.5" customHeight="1" x14ac:dyDescent="0.3">
      <c r="A306" s="138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  <c r="AA306" s="163"/>
      <c r="AB306" s="163"/>
      <c r="AC306" s="163"/>
      <c r="AD306" s="163"/>
      <c r="AE306" s="163"/>
      <c r="AF306" s="163"/>
    </row>
    <row r="307" spans="1:32" s="7" customFormat="1" ht="10.5" customHeight="1" x14ac:dyDescent="0.3">
      <c r="A307" s="138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3"/>
      <c r="AB307" s="163"/>
      <c r="AC307" s="163"/>
      <c r="AD307" s="163"/>
      <c r="AE307" s="163"/>
      <c r="AF307" s="163"/>
    </row>
    <row r="308" spans="1:32" s="7" customFormat="1" ht="10.5" customHeight="1" x14ac:dyDescent="0.3">
      <c r="A308" s="138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3"/>
      <c r="AB308" s="163"/>
      <c r="AC308" s="163"/>
      <c r="AD308" s="163"/>
      <c r="AE308" s="163"/>
      <c r="AF308" s="163"/>
    </row>
    <row r="309" spans="1:32" s="7" customFormat="1" ht="10.5" customHeight="1" x14ac:dyDescent="0.3">
      <c r="A309" s="138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3"/>
      <c r="AB309" s="163"/>
      <c r="AC309" s="163"/>
      <c r="AD309" s="163"/>
      <c r="AE309" s="163"/>
      <c r="AF309" s="163"/>
    </row>
    <row r="310" spans="1:32" s="7" customFormat="1" ht="10.5" customHeight="1" x14ac:dyDescent="0.3">
      <c r="A310" s="138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  <c r="AA310" s="163"/>
      <c r="AB310" s="163"/>
      <c r="AC310" s="163"/>
      <c r="AD310" s="163"/>
      <c r="AE310" s="163"/>
      <c r="AF310" s="163"/>
    </row>
    <row r="311" spans="1:32" s="7" customFormat="1" ht="10.5" customHeight="1" x14ac:dyDescent="0.3">
      <c r="A311" s="138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  <c r="AA311" s="163"/>
      <c r="AB311" s="163"/>
      <c r="AC311" s="163"/>
      <c r="AD311" s="163"/>
      <c r="AE311" s="163"/>
      <c r="AF311" s="163"/>
    </row>
    <row r="312" spans="1:32" s="7" customFormat="1" ht="10.5" customHeight="1" x14ac:dyDescent="0.3">
      <c r="A312" s="138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  <c r="AA312" s="163"/>
      <c r="AB312" s="163"/>
      <c r="AC312" s="163"/>
      <c r="AD312" s="163"/>
      <c r="AE312" s="163"/>
      <c r="AF312" s="163"/>
    </row>
    <row r="313" spans="1:32" s="7" customFormat="1" ht="10.5" customHeight="1" x14ac:dyDescent="0.3">
      <c r="A313" s="138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  <c r="AA313" s="163"/>
      <c r="AB313" s="163"/>
      <c r="AC313" s="163"/>
      <c r="AD313" s="163"/>
      <c r="AE313" s="163"/>
      <c r="AF313" s="163"/>
    </row>
    <row r="314" spans="1:32" s="7" customFormat="1" ht="10.5" customHeight="1" x14ac:dyDescent="0.3">
      <c r="A314" s="138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3"/>
      <c r="AB314" s="163"/>
      <c r="AC314" s="163"/>
      <c r="AD314" s="163"/>
      <c r="AE314" s="163"/>
      <c r="AF314" s="163"/>
    </row>
    <row r="315" spans="1:32" s="7" customFormat="1" ht="10.5" customHeight="1" x14ac:dyDescent="0.3">
      <c r="A315" s="138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3"/>
      <c r="AF315" s="163"/>
    </row>
    <row r="316" spans="1:32" s="7" customFormat="1" ht="10.5" customHeight="1" x14ac:dyDescent="0.3">
      <c r="A316" s="138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3"/>
      <c r="AB316" s="163"/>
      <c r="AC316" s="163"/>
      <c r="AD316" s="163"/>
      <c r="AE316" s="163"/>
      <c r="AF316" s="163"/>
    </row>
    <row r="317" spans="1:32" s="7" customFormat="1" ht="10.5" customHeight="1" x14ac:dyDescent="0.3">
      <c r="A317" s="138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3"/>
    </row>
    <row r="318" spans="1:32" s="7" customFormat="1" ht="10.5" customHeight="1" x14ac:dyDescent="0.3">
      <c r="A318" s="138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3"/>
      <c r="AB318" s="163"/>
      <c r="AC318" s="163"/>
      <c r="AD318" s="163"/>
      <c r="AE318" s="163"/>
      <c r="AF318" s="163"/>
    </row>
    <row r="319" spans="1:32" s="7" customFormat="1" ht="10.5" customHeight="1" x14ac:dyDescent="0.3">
      <c r="A319" s="138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3"/>
      <c r="AB319" s="163"/>
      <c r="AC319" s="163"/>
      <c r="AD319" s="163"/>
      <c r="AE319" s="163"/>
      <c r="AF319" s="163"/>
    </row>
    <row r="320" spans="1:32" s="7" customFormat="1" ht="10.5" customHeight="1" x14ac:dyDescent="0.3">
      <c r="A320" s="138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3"/>
      <c r="AB320" s="163"/>
      <c r="AC320" s="163"/>
      <c r="AD320" s="163"/>
      <c r="AE320" s="163"/>
      <c r="AF320" s="163"/>
    </row>
    <row r="321" spans="1:32" s="7" customFormat="1" ht="10.5" customHeight="1" x14ac:dyDescent="0.3">
      <c r="A321" s="138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  <c r="AA321" s="163"/>
      <c r="AB321" s="163"/>
      <c r="AC321" s="163"/>
      <c r="AD321" s="163"/>
      <c r="AE321" s="163"/>
      <c r="AF321" s="163"/>
    </row>
    <row r="322" spans="1:32" s="7" customFormat="1" ht="10.5" customHeight="1" x14ac:dyDescent="0.3">
      <c r="A322" s="138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  <c r="AA322" s="163"/>
      <c r="AB322" s="163"/>
      <c r="AC322" s="163"/>
      <c r="AD322" s="163"/>
      <c r="AE322" s="163"/>
      <c r="AF322" s="163"/>
    </row>
    <row r="323" spans="1:32" s="7" customFormat="1" ht="10.5" customHeight="1" x14ac:dyDescent="0.3">
      <c r="A323" s="138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  <c r="AA323" s="163"/>
      <c r="AB323" s="163"/>
      <c r="AC323" s="163"/>
      <c r="AD323" s="163"/>
      <c r="AE323" s="163"/>
      <c r="AF323" s="163"/>
    </row>
    <row r="324" spans="1:32" s="7" customFormat="1" ht="10.5" customHeight="1" x14ac:dyDescent="0.3">
      <c r="A324" s="138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3"/>
      <c r="AB324" s="163"/>
      <c r="AC324" s="163"/>
      <c r="AD324" s="163"/>
      <c r="AE324" s="163"/>
      <c r="AF324" s="163"/>
    </row>
    <row r="325" spans="1:32" s="7" customFormat="1" ht="10.5" customHeight="1" x14ac:dyDescent="0.3">
      <c r="A325" s="138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</row>
    <row r="326" spans="1:32" s="7" customFormat="1" ht="10.5" customHeight="1" x14ac:dyDescent="0.3">
      <c r="A326" s="138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3"/>
      <c r="AB326" s="163"/>
      <c r="AC326" s="163"/>
      <c r="AD326" s="163"/>
      <c r="AE326" s="163"/>
      <c r="AF326" s="163"/>
    </row>
    <row r="327" spans="1:32" s="7" customFormat="1" ht="10.5" customHeight="1" x14ac:dyDescent="0.3">
      <c r="A327" s="138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  <c r="AA327" s="163"/>
      <c r="AB327" s="163"/>
      <c r="AC327" s="163"/>
      <c r="AD327" s="163"/>
      <c r="AE327" s="163"/>
      <c r="AF327" s="163"/>
    </row>
    <row r="328" spans="1:32" s="7" customFormat="1" ht="10.5" customHeight="1" x14ac:dyDescent="0.3">
      <c r="A328" s="138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3"/>
    </row>
    <row r="329" spans="1:32" s="7" customFormat="1" ht="10.5" customHeight="1" x14ac:dyDescent="0.3">
      <c r="A329" s="138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  <c r="AA329" s="163"/>
      <c r="AB329" s="163"/>
      <c r="AC329" s="163"/>
      <c r="AD329" s="163"/>
      <c r="AE329" s="163"/>
      <c r="AF329" s="163"/>
    </row>
    <row r="330" spans="1:32" s="7" customFormat="1" ht="10.5" customHeight="1" x14ac:dyDescent="0.3">
      <c r="A330" s="138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3"/>
      <c r="AB330" s="163"/>
      <c r="AC330" s="163"/>
      <c r="AD330" s="163"/>
      <c r="AE330" s="163"/>
      <c r="AF330" s="163"/>
    </row>
    <row r="331" spans="1:32" s="7" customFormat="1" ht="10.5" customHeight="1" x14ac:dyDescent="0.3">
      <c r="A331" s="138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  <c r="AA331" s="163"/>
      <c r="AB331" s="163"/>
      <c r="AC331" s="163"/>
      <c r="AD331" s="163"/>
      <c r="AE331" s="163"/>
      <c r="AF331" s="163"/>
    </row>
    <row r="332" spans="1:32" s="7" customFormat="1" ht="10.5" customHeight="1" x14ac:dyDescent="0.3">
      <c r="A332" s="138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  <c r="AA332" s="163"/>
      <c r="AB332" s="163"/>
      <c r="AC332" s="163"/>
      <c r="AD332" s="163"/>
      <c r="AE332" s="163"/>
      <c r="AF332" s="163"/>
    </row>
    <row r="333" spans="1:32" s="7" customFormat="1" ht="10.5" customHeight="1" x14ac:dyDescent="0.3">
      <c r="A333" s="138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  <c r="AA333" s="163"/>
      <c r="AB333" s="163"/>
      <c r="AC333" s="163"/>
      <c r="AD333" s="163"/>
      <c r="AE333" s="163"/>
      <c r="AF333" s="163"/>
    </row>
    <row r="334" spans="1:32" s="7" customFormat="1" ht="10.5" customHeight="1" x14ac:dyDescent="0.3">
      <c r="A334" s="138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3"/>
    </row>
    <row r="335" spans="1:32" s="7" customFormat="1" ht="10.5" customHeight="1" x14ac:dyDescent="0.3">
      <c r="A335" s="138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  <c r="AA335" s="163"/>
      <c r="AB335" s="163"/>
      <c r="AC335" s="163"/>
      <c r="AD335" s="163"/>
      <c r="AE335" s="163"/>
      <c r="AF335" s="163"/>
    </row>
    <row r="336" spans="1:32" s="7" customFormat="1" ht="10.5" customHeight="1" x14ac:dyDescent="0.3">
      <c r="A336" s="138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  <c r="AA336" s="163"/>
      <c r="AB336" s="163"/>
      <c r="AC336" s="163"/>
      <c r="AD336" s="163"/>
      <c r="AE336" s="163"/>
      <c r="AF336" s="163"/>
    </row>
    <row r="337" spans="1:32" s="7" customFormat="1" ht="10.5" customHeight="1" x14ac:dyDescent="0.3">
      <c r="A337" s="138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  <c r="AA337" s="163"/>
      <c r="AB337" s="163"/>
      <c r="AC337" s="163"/>
      <c r="AD337" s="163"/>
      <c r="AE337" s="163"/>
      <c r="AF337" s="163"/>
    </row>
    <row r="338" spans="1:32" s="7" customFormat="1" ht="10.5" customHeight="1" x14ac:dyDescent="0.3">
      <c r="A338" s="138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  <c r="AA338" s="163"/>
      <c r="AB338" s="163"/>
      <c r="AC338" s="163"/>
      <c r="AD338" s="163"/>
      <c r="AE338" s="163"/>
      <c r="AF338" s="163"/>
    </row>
    <row r="339" spans="1:32" s="7" customFormat="1" ht="10.5" customHeight="1" x14ac:dyDescent="0.3">
      <c r="A339" s="138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  <c r="AA339" s="163"/>
      <c r="AB339" s="163"/>
      <c r="AC339" s="163"/>
      <c r="AD339" s="163"/>
      <c r="AE339" s="163"/>
      <c r="AF339" s="163"/>
    </row>
    <row r="340" spans="1:32" s="7" customFormat="1" ht="10.5" customHeight="1" x14ac:dyDescent="0.3">
      <c r="A340" s="138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  <c r="AA340" s="163"/>
      <c r="AB340" s="163"/>
      <c r="AC340" s="163"/>
      <c r="AD340" s="163"/>
      <c r="AE340" s="163"/>
      <c r="AF340" s="163"/>
    </row>
    <row r="341" spans="1:32" s="7" customFormat="1" ht="10.5" customHeight="1" x14ac:dyDescent="0.3">
      <c r="A341" s="138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  <c r="AA341" s="163"/>
      <c r="AB341" s="163"/>
      <c r="AC341" s="163"/>
      <c r="AD341" s="163"/>
      <c r="AE341" s="163"/>
      <c r="AF341" s="163"/>
    </row>
    <row r="342" spans="1:32" s="7" customFormat="1" ht="10.5" customHeight="1" x14ac:dyDescent="0.3">
      <c r="A342" s="138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3"/>
    </row>
    <row r="343" spans="1:32" s="7" customFormat="1" ht="10.5" customHeight="1" x14ac:dyDescent="0.3">
      <c r="A343" s="138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63"/>
      <c r="AE343" s="163"/>
      <c r="AF343" s="163"/>
    </row>
    <row r="344" spans="1:32" s="7" customFormat="1" ht="10.5" customHeight="1" x14ac:dyDescent="0.3">
      <c r="A344" s="138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</row>
    <row r="345" spans="1:32" s="7" customFormat="1" ht="10.5" customHeight="1" x14ac:dyDescent="0.3">
      <c r="A345" s="138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3"/>
    </row>
    <row r="346" spans="1:32" s="7" customFormat="1" ht="10.5" customHeight="1" x14ac:dyDescent="0.3">
      <c r="A346" s="138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3"/>
    </row>
    <row r="347" spans="1:32" s="7" customFormat="1" ht="10.5" customHeight="1" x14ac:dyDescent="0.3">
      <c r="A347" s="138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3"/>
      <c r="AB347" s="163"/>
      <c r="AC347" s="163"/>
      <c r="AD347" s="163"/>
      <c r="AE347" s="163"/>
      <c r="AF347" s="163"/>
    </row>
    <row r="348" spans="1:32" s="7" customFormat="1" ht="10.5" customHeight="1" x14ac:dyDescent="0.3">
      <c r="A348" s="138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  <c r="AA348" s="163"/>
      <c r="AB348" s="163"/>
      <c r="AC348" s="163"/>
      <c r="AD348" s="163"/>
      <c r="AE348" s="163"/>
      <c r="AF348" s="163"/>
    </row>
    <row r="349" spans="1:32" s="7" customFormat="1" ht="10.5" customHeight="1" x14ac:dyDescent="0.3">
      <c r="A349" s="138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  <c r="AA349" s="163"/>
      <c r="AB349" s="163"/>
      <c r="AC349" s="163"/>
      <c r="AD349" s="163"/>
      <c r="AE349" s="163"/>
      <c r="AF349" s="163"/>
    </row>
    <row r="350" spans="1:32" s="7" customFormat="1" ht="10.5" customHeight="1" x14ac:dyDescent="0.3">
      <c r="A350" s="138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  <c r="AA350" s="163"/>
      <c r="AB350" s="163"/>
      <c r="AC350" s="163"/>
      <c r="AD350" s="163"/>
      <c r="AE350" s="163"/>
      <c r="AF350" s="163"/>
    </row>
    <row r="351" spans="1:32" s="7" customFormat="1" ht="10.5" customHeight="1" x14ac:dyDescent="0.3">
      <c r="A351" s="138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  <c r="AA351" s="163"/>
      <c r="AB351" s="163"/>
      <c r="AC351" s="163"/>
      <c r="AD351" s="163"/>
      <c r="AE351" s="163"/>
      <c r="AF351" s="163"/>
    </row>
    <row r="352" spans="1:32" s="7" customFormat="1" ht="10.5" customHeight="1" x14ac:dyDescent="0.3">
      <c r="A352" s="138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3"/>
    </row>
    <row r="353" spans="1:32" s="7" customFormat="1" ht="10.5" customHeight="1" x14ac:dyDescent="0.3">
      <c r="A353" s="138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3"/>
    </row>
    <row r="354" spans="1:32" s="7" customFormat="1" ht="10.5" customHeight="1" x14ac:dyDescent="0.3">
      <c r="A354" s="138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  <c r="AA354" s="163"/>
      <c r="AB354" s="163"/>
      <c r="AC354" s="163"/>
      <c r="AD354" s="163"/>
      <c r="AE354" s="163"/>
      <c r="AF354" s="163"/>
    </row>
    <row r="355" spans="1:32" s="7" customFormat="1" ht="10.5" customHeight="1" x14ac:dyDescent="0.3">
      <c r="A355" s="138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163"/>
      <c r="AE355" s="163"/>
      <c r="AF355" s="163"/>
    </row>
    <row r="356" spans="1:32" s="7" customFormat="1" ht="10.5" customHeight="1" x14ac:dyDescent="0.3">
      <c r="A356" s="138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3"/>
    </row>
    <row r="357" spans="1:32" s="7" customFormat="1" ht="10.5" customHeight="1" x14ac:dyDescent="0.3">
      <c r="A357" s="138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3"/>
    </row>
    <row r="358" spans="1:32" s="7" customFormat="1" ht="10.5" customHeight="1" x14ac:dyDescent="0.3">
      <c r="A358" s="138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3"/>
    </row>
    <row r="359" spans="1:32" s="7" customFormat="1" ht="10.5" customHeight="1" x14ac:dyDescent="0.3">
      <c r="A359" s="138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3"/>
    </row>
    <row r="360" spans="1:32" s="7" customFormat="1" ht="10.5" customHeight="1" x14ac:dyDescent="0.3">
      <c r="A360" s="138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3"/>
    </row>
    <row r="361" spans="1:32" s="7" customFormat="1" ht="10.5" customHeight="1" x14ac:dyDescent="0.3">
      <c r="A361" s="138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  <c r="AA361" s="163"/>
      <c r="AB361" s="163"/>
      <c r="AC361" s="163"/>
      <c r="AD361" s="163"/>
      <c r="AE361" s="163"/>
      <c r="AF361" s="163"/>
    </row>
    <row r="362" spans="1:32" s="7" customFormat="1" ht="10.5" customHeight="1" x14ac:dyDescent="0.3">
      <c r="A362" s="138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  <c r="AA362" s="163"/>
      <c r="AB362" s="163"/>
      <c r="AC362" s="163"/>
      <c r="AD362" s="163"/>
      <c r="AE362" s="163"/>
      <c r="AF362" s="163"/>
    </row>
    <row r="363" spans="1:32" s="7" customFormat="1" ht="10.5" customHeight="1" x14ac:dyDescent="0.3">
      <c r="A363" s="138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3"/>
      <c r="AB363" s="163"/>
      <c r="AC363" s="163"/>
      <c r="AD363" s="163"/>
      <c r="AE363" s="163"/>
      <c r="AF363" s="163"/>
    </row>
    <row r="364" spans="1:32" s="7" customFormat="1" ht="10.5" customHeight="1" x14ac:dyDescent="0.3">
      <c r="A364" s="138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  <c r="AA364" s="163"/>
      <c r="AB364" s="163"/>
      <c r="AC364" s="163"/>
      <c r="AD364" s="163"/>
      <c r="AE364" s="163"/>
      <c r="AF364" s="163"/>
    </row>
    <row r="365" spans="1:32" s="7" customFormat="1" ht="10.5" customHeight="1" x14ac:dyDescent="0.3">
      <c r="A365" s="138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  <c r="AA365" s="163"/>
      <c r="AB365" s="163"/>
      <c r="AC365" s="163"/>
      <c r="AD365" s="163"/>
      <c r="AE365" s="163"/>
      <c r="AF365" s="163"/>
    </row>
    <row r="366" spans="1:32" s="7" customFormat="1" ht="10.5" customHeight="1" x14ac:dyDescent="0.3">
      <c r="A366" s="138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  <c r="AA366" s="163"/>
      <c r="AB366" s="163"/>
      <c r="AC366" s="163"/>
      <c r="AD366" s="163"/>
      <c r="AE366" s="163"/>
      <c r="AF366" s="163"/>
    </row>
    <row r="367" spans="1:32" s="7" customFormat="1" ht="10.5" customHeight="1" x14ac:dyDescent="0.3">
      <c r="A367" s="138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  <c r="AA367" s="163"/>
      <c r="AB367" s="163"/>
      <c r="AC367" s="163"/>
      <c r="AD367" s="163"/>
      <c r="AE367" s="163"/>
      <c r="AF367" s="163"/>
    </row>
    <row r="368" spans="1:32" s="7" customFormat="1" ht="10.5" customHeight="1" x14ac:dyDescent="0.3">
      <c r="A368" s="138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3"/>
    </row>
    <row r="369" spans="1:32" s="7" customFormat="1" ht="10.5" customHeight="1" x14ac:dyDescent="0.3">
      <c r="A369" s="138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  <c r="AA369" s="163"/>
      <c r="AB369" s="163"/>
      <c r="AC369" s="163"/>
      <c r="AD369" s="163"/>
      <c r="AE369" s="163"/>
      <c r="AF369" s="163"/>
    </row>
    <row r="370" spans="1:32" s="7" customFormat="1" ht="10.5" customHeight="1" x14ac:dyDescent="0.3">
      <c r="A370" s="138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</row>
    <row r="371" spans="1:32" s="7" customFormat="1" ht="10.5" customHeight="1" x14ac:dyDescent="0.3">
      <c r="A371" s="138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3"/>
      <c r="AB371" s="163"/>
      <c r="AC371" s="163"/>
      <c r="AD371" s="163"/>
      <c r="AE371" s="163"/>
      <c r="AF371" s="163"/>
    </row>
    <row r="372" spans="1:32" s="7" customFormat="1" ht="10.5" customHeight="1" x14ac:dyDescent="0.3">
      <c r="A372" s="138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3"/>
    </row>
    <row r="373" spans="1:32" s="7" customFormat="1" ht="10.5" customHeight="1" x14ac:dyDescent="0.3">
      <c r="A373" s="138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3"/>
    </row>
    <row r="374" spans="1:32" s="7" customFormat="1" ht="10.5" customHeight="1" x14ac:dyDescent="0.3">
      <c r="A374" s="138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/>
      <c r="AF374" s="163"/>
    </row>
    <row r="375" spans="1:32" s="7" customFormat="1" ht="10.5" customHeight="1" x14ac:dyDescent="0.3">
      <c r="A375" s="138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  <c r="AA375" s="163"/>
      <c r="AB375" s="163"/>
      <c r="AC375" s="163"/>
      <c r="AD375" s="163"/>
      <c r="AE375" s="163"/>
      <c r="AF375" s="163"/>
    </row>
    <row r="376" spans="1:32" s="7" customFormat="1" ht="10.5" customHeight="1" x14ac:dyDescent="0.3">
      <c r="A376" s="138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3"/>
    </row>
    <row r="377" spans="1:32" s="7" customFormat="1" ht="10.5" customHeight="1" x14ac:dyDescent="0.3">
      <c r="A377" s="138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3"/>
    </row>
    <row r="378" spans="1:32" s="7" customFormat="1" ht="10.5" customHeight="1" x14ac:dyDescent="0.3">
      <c r="A378" s="138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  <c r="AA378" s="163"/>
      <c r="AB378" s="163"/>
      <c r="AC378" s="163"/>
      <c r="AD378" s="163"/>
      <c r="AE378" s="163"/>
      <c r="AF378" s="163"/>
    </row>
    <row r="379" spans="1:32" s="7" customFormat="1" ht="10.5" customHeight="1" x14ac:dyDescent="0.3">
      <c r="A379" s="138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  <c r="AA379" s="163"/>
      <c r="AB379" s="163"/>
      <c r="AC379" s="163"/>
      <c r="AD379" s="163"/>
      <c r="AE379" s="163"/>
      <c r="AF379" s="163"/>
    </row>
    <row r="380" spans="1:32" s="7" customFormat="1" ht="10.5" customHeight="1" x14ac:dyDescent="0.3">
      <c r="A380" s="138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3"/>
      <c r="AB380" s="163"/>
      <c r="AC380" s="163"/>
      <c r="AD380" s="163"/>
      <c r="AE380" s="163"/>
      <c r="AF380" s="163"/>
    </row>
    <row r="381" spans="1:32" s="7" customFormat="1" ht="10.5" customHeight="1" x14ac:dyDescent="0.3">
      <c r="A381" s="138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3"/>
      <c r="AB381" s="163"/>
      <c r="AC381" s="163"/>
      <c r="AD381" s="163"/>
      <c r="AE381" s="163"/>
      <c r="AF381" s="163"/>
    </row>
    <row r="382" spans="1:32" s="7" customFormat="1" ht="10.5" customHeight="1" x14ac:dyDescent="0.3">
      <c r="A382" s="138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3"/>
    </row>
    <row r="383" spans="1:32" s="7" customFormat="1" ht="10.5" customHeight="1" x14ac:dyDescent="0.3">
      <c r="A383" s="138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3"/>
      <c r="AB383" s="163"/>
      <c r="AC383" s="163"/>
      <c r="AD383" s="163"/>
      <c r="AE383" s="163"/>
      <c r="AF383" s="163"/>
    </row>
    <row r="384" spans="1:32" s="7" customFormat="1" ht="10.5" customHeight="1" x14ac:dyDescent="0.3">
      <c r="A384" s="138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</row>
    <row r="385" spans="1:32" s="7" customFormat="1" ht="10.5" customHeight="1" x14ac:dyDescent="0.3">
      <c r="A385" s="138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3"/>
    </row>
    <row r="386" spans="1:32" s="7" customFormat="1" ht="10.5" customHeight="1" x14ac:dyDescent="0.3">
      <c r="A386" s="138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</row>
    <row r="387" spans="1:32" s="7" customFormat="1" ht="10.5" customHeight="1" x14ac:dyDescent="0.3">
      <c r="A387" s="138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</row>
    <row r="388" spans="1:32" s="7" customFormat="1" ht="10.5" customHeight="1" x14ac:dyDescent="0.3">
      <c r="A388" s="138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3"/>
    </row>
    <row r="389" spans="1:32" s="7" customFormat="1" ht="10.5" customHeight="1" x14ac:dyDescent="0.3">
      <c r="A389" s="138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3"/>
      <c r="AB389" s="163"/>
      <c r="AC389" s="163"/>
      <c r="AD389" s="163"/>
      <c r="AE389" s="163"/>
      <c r="AF389" s="163"/>
    </row>
    <row r="390" spans="1:32" s="7" customFormat="1" ht="10.5" customHeight="1" x14ac:dyDescent="0.3">
      <c r="A390" s="138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3"/>
      <c r="AB390" s="163"/>
      <c r="AC390" s="163"/>
      <c r="AD390" s="163"/>
      <c r="AE390" s="163"/>
      <c r="AF390" s="163"/>
    </row>
    <row r="391" spans="1:32" s="7" customFormat="1" ht="10.5" customHeight="1" x14ac:dyDescent="0.3">
      <c r="A391" s="138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  <c r="AA391" s="163"/>
      <c r="AB391" s="163"/>
      <c r="AC391" s="163"/>
      <c r="AD391" s="163"/>
      <c r="AE391" s="163"/>
      <c r="AF391" s="163"/>
    </row>
    <row r="392" spans="1:32" s="7" customFormat="1" ht="10.5" customHeight="1" x14ac:dyDescent="0.3">
      <c r="A392" s="138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  <c r="AA392" s="163"/>
      <c r="AB392" s="163"/>
      <c r="AC392" s="163"/>
      <c r="AD392" s="163"/>
      <c r="AE392" s="163"/>
      <c r="AF392" s="163"/>
    </row>
    <row r="393" spans="1:32" s="7" customFormat="1" ht="10.5" customHeight="1" x14ac:dyDescent="0.3">
      <c r="A393" s="138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  <c r="AA393" s="163"/>
      <c r="AB393" s="163"/>
      <c r="AC393" s="163"/>
      <c r="AD393" s="163"/>
      <c r="AE393" s="163"/>
      <c r="AF393" s="163"/>
    </row>
    <row r="394" spans="1:32" s="7" customFormat="1" ht="10.5" customHeight="1" x14ac:dyDescent="0.3">
      <c r="A394" s="138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  <c r="AA394" s="163"/>
      <c r="AB394" s="163"/>
      <c r="AC394" s="163"/>
      <c r="AD394" s="163"/>
      <c r="AE394" s="163"/>
      <c r="AF394" s="163"/>
    </row>
    <row r="395" spans="1:32" s="7" customFormat="1" ht="10.5" customHeight="1" x14ac:dyDescent="0.3">
      <c r="A395" s="138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  <c r="AA395" s="163"/>
      <c r="AB395" s="163"/>
      <c r="AC395" s="163"/>
      <c r="AD395" s="163"/>
      <c r="AE395" s="163"/>
      <c r="AF395" s="163"/>
    </row>
    <row r="396" spans="1:32" s="7" customFormat="1" ht="10.5" customHeight="1" x14ac:dyDescent="0.3">
      <c r="A396" s="138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  <c r="AA396" s="163"/>
      <c r="AB396" s="163"/>
      <c r="AC396" s="163"/>
      <c r="AD396" s="163"/>
      <c r="AE396" s="163"/>
      <c r="AF396" s="163"/>
    </row>
    <row r="397" spans="1:32" s="7" customFormat="1" ht="10.5" customHeight="1" x14ac:dyDescent="0.3">
      <c r="A397" s="138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  <c r="AA397" s="163"/>
      <c r="AB397" s="163"/>
      <c r="AC397" s="163"/>
      <c r="AD397" s="163"/>
      <c r="AE397" s="163"/>
      <c r="AF397" s="163"/>
    </row>
    <row r="398" spans="1:32" s="7" customFormat="1" ht="10.5" customHeight="1" x14ac:dyDescent="0.3">
      <c r="A398" s="138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  <c r="AA398" s="163"/>
      <c r="AB398" s="163"/>
      <c r="AC398" s="163"/>
      <c r="AD398" s="163"/>
      <c r="AE398" s="163"/>
      <c r="AF398" s="163"/>
    </row>
    <row r="399" spans="1:32" s="7" customFormat="1" ht="10.5" customHeight="1" x14ac:dyDescent="0.3">
      <c r="A399" s="138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  <c r="AA399" s="163"/>
      <c r="AB399" s="163"/>
      <c r="AC399" s="163"/>
      <c r="AD399" s="163"/>
      <c r="AE399" s="163"/>
      <c r="AF399" s="163"/>
    </row>
    <row r="400" spans="1:32" s="7" customFormat="1" ht="10.5" customHeight="1" x14ac:dyDescent="0.3">
      <c r="A400" s="138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  <c r="AA400" s="163"/>
      <c r="AB400" s="163"/>
      <c r="AC400" s="163"/>
      <c r="AD400" s="163"/>
      <c r="AE400" s="163"/>
      <c r="AF400" s="163"/>
    </row>
    <row r="401" spans="1:32" s="7" customFormat="1" ht="10.5" customHeight="1" x14ac:dyDescent="0.3">
      <c r="A401" s="138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  <c r="AA401" s="163"/>
      <c r="AB401" s="163"/>
      <c r="AC401" s="163"/>
      <c r="AD401" s="163"/>
      <c r="AE401" s="163"/>
      <c r="AF401" s="163"/>
    </row>
    <row r="402" spans="1:32" s="7" customFormat="1" ht="10.5" customHeight="1" x14ac:dyDescent="0.3">
      <c r="A402" s="138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  <c r="AA402" s="163"/>
      <c r="AB402" s="163"/>
      <c r="AC402" s="163"/>
      <c r="AD402" s="163"/>
      <c r="AE402" s="163"/>
      <c r="AF402" s="163"/>
    </row>
    <row r="403" spans="1:32" s="7" customFormat="1" ht="10.5" customHeight="1" x14ac:dyDescent="0.3">
      <c r="A403" s="138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  <c r="AA403" s="163"/>
      <c r="AB403" s="163"/>
      <c r="AC403" s="163"/>
      <c r="AD403" s="163"/>
      <c r="AE403" s="163"/>
      <c r="AF403" s="163"/>
    </row>
    <row r="404" spans="1:32" s="7" customFormat="1" ht="10.5" customHeight="1" x14ac:dyDescent="0.3">
      <c r="A404" s="138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  <c r="AA404" s="163"/>
      <c r="AB404" s="163"/>
      <c r="AC404" s="163"/>
      <c r="AD404" s="163"/>
      <c r="AE404" s="163"/>
      <c r="AF404" s="163"/>
    </row>
    <row r="405" spans="1:32" s="7" customFormat="1" ht="10.5" customHeight="1" x14ac:dyDescent="0.3">
      <c r="A405" s="138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  <c r="AA405" s="163"/>
      <c r="AB405" s="163"/>
      <c r="AC405" s="163"/>
      <c r="AD405" s="163"/>
      <c r="AE405" s="163"/>
      <c r="AF405" s="163"/>
    </row>
    <row r="406" spans="1:32" s="7" customFormat="1" ht="10.5" customHeight="1" x14ac:dyDescent="0.3">
      <c r="A406" s="138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  <c r="AA406" s="163"/>
      <c r="AB406" s="163"/>
      <c r="AC406" s="163"/>
      <c r="AD406" s="163"/>
      <c r="AE406" s="163"/>
      <c r="AF406" s="163"/>
    </row>
    <row r="407" spans="1:32" s="7" customFormat="1" ht="10.5" customHeight="1" x14ac:dyDescent="0.3">
      <c r="A407" s="138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  <c r="AA407" s="163"/>
      <c r="AB407" s="163"/>
      <c r="AC407" s="163"/>
      <c r="AD407" s="163"/>
      <c r="AE407" s="163"/>
      <c r="AF407" s="163"/>
    </row>
    <row r="408" spans="1:32" s="7" customFormat="1" ht="10.5" customHeight="1" x14ac:dyDescent="0.3">
      <c r="A408" s="138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3"/>
      <c r="AB408" s="163"/>
      <c r="AC408" s="163"/>
      <c r="AD408" s="163"/>
      <c r="AE408" s="163"/>
      <c r="AF408" s="163"/>
    </row>
    <row r="409" spans="1:32" s="7" customFormat="1" ht="10.5" customHeight="1" x14ac:dyDescent="0.3">
      <c r="A409" s="138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3"/>
      <c r="AB409" s="163"/>
      <c r="AC409" s="163"/>
      <c r="AD409" s="163"/>
      <c r="AE409" s="163"/>
      <c r="AF409" s="163"/>
    </row>
    <row r="410" spans="1:32" s="7" customFormat="1" ht="10.5" customHeight="1" x14ac:dyDescent="0.3">
      <c r="A410" s="138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  <c r="AA410" s="163"/>
      <c r="AB410" s="163"/>
      <c r="AC410" s="163"/>
      <c r="AD410" s="163"/>
      <c r="AE410" s="163"/>
      <c r="AF410" s="163"/>
    </row>
    <row r="411" spans="1:32" s="7" customFormat="1" ht="10.5" customHeight="1" x14ac:dyDescent="0.3">
      <c r="A411" s="138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  <c r="AA411" s="163"/>
      <c r="AB411" s="163"/>
      <c r="AC411" s="163"/>
      <c r="AD411" s="163"/>
      <c r="AE411" s="163"/>
      <c r="AF411" s="163"/>
    </row>
    <row r="412" spans="1:32" s="7" customFormat="1" ht="10.5" customHeight="1" x14ac:dyDescent="0.3">
      <c r="A412" s="138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3"/>
    </row>
    <row r="413" spans="1:32" s="7" customFormat="1" ht="10.5" customHeight="1" x14ac:dyDescent="0.3">
      <c r="A413" s="138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3"/>
    </row>
    <row r="414" spans="1:32" s="7" customFormat="1" ht="10.5" customHeight="1" x14ac:dyDescent="0.3">
      <c r="A414" s="138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3"/>
      <c r="AB414" s="163"/>
      <c r="AC414" s="163"/>
      <c r="AD414" s="163"/>
      <c r="AE414" s="163"/>
      <c r="AF414" s="163"/>
    </row>
    <row r="415" spans="1:32" s="7" customFormat="1" ht="10.5" customHeight="1" x14ac:dyDescent="0.3">
      <c r="A415" s="138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3"/>
      <c r="AB415" s="163"/>
      <c r="AC415" s="163"/>
      <c r="AD415" s="163"/>
      <c r="AE415" s="163"/>
      <c r="AF415" s="163"/>
    </row>
    <row r="416" spans="1:32" s="7" customFormat="1" ht="10.5" customHeight="1" x14ac:dyDescent="0.3">
      <c r="A416" s="138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3"/>
      <c r="AB416" s="163"/>
      <c r="AC416" s="163"/>
      <c r="AD416" s="163"/>
      <c r="AE416" s="163"/>
      <c r="AF416" s="163"/>
    </row>
    <row r="417" spans="1:32" s="7" customFormat="1" ht="10.5" customHeight="1" x14ac:dyDescent="0.3">
      <c r="A417" s="138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  <c r="AA417" s="163"/>
      <c r="AB417" s="163"/>
      <c r="AC417" s="163"/>
      <c r="AD417" s="163"/>
      <c r="AE417" s="163"/>
      <c r="AF417" s="163"/>
    </row>
    <row r="418" spans="1:32" s="7" customFormat="1" ht="10.5" customHeight="1" x14ac:dyDescent="0.3">
      <c r="A418" s="138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  <c r="AA418" s="163"/>
      <c r="AB418" s="163"/>
      <c r="AC418" s="163"/>
      <c r="AD418" s="163"/>
      <c r="AE418" s="163"/>
      <c r="AF418" s="163"/>
    </row>
    <row r="419" spans="1:32" s="7" customFormat="1" ht="10.5" customHeight="1" x14ac:dyDescent="0.3">
      <c r="A419" s="138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  <c r="AA419" s="163"/>
      <c r="AB419" s="163"/>
      <c r="AC419" s="163"/>
      <c r="AD419" s="163"/>
      <c r="AE419" s="163"/>
      <c r="AF419" s="163"/>
    </row>
    <row r="420" spans="1:32" s="7" customFormat="1" ht="10.5" customHeight="1" x14ac:dyDescent="0.3">
      <c r="A420" s="138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  <c r="AA420" s="163"/>
      <c r="AB420" s="163"/>
      <c r="AC420" s="163"/>
      <c r="AD420" s="163"/>
      <c r="AE420" s="163"/>
      <c r="AF420" s="163"/>
    </row>
    <row r="421" spans="1:32" s="7" customFormat="1" ht="10.5" customHeight="1" x14ac:dyDescent="0.3">
      <c r="A421" s="138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  <c r="AA421" s="163"/>
      <c r="AB421" s="163"/>
      <c r="AC421" s="163"/>
      <c r="AD421" s="163"/>
      <c r="AE421" s="163"/>
      <c r="AF421" s="163"/>
    </row>
    <row r="422" spans="1:32" s="7" customFormat="1" ht="10.5" customHeight="1" x14ac:dyDescent="0.3">
      <c r="A422" s="138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  <c r="AA422" s="163"/>
      <c r="AB422" s="163"/>
      <c r="AC422" s="163"/>
      <c r="AD422" s="163"/>
      <c r="AE422" s="163"/>
      <c r="AF422" s="163"/>
    </row>
    <row r="423" spans="1:32" s="7" customFormat="1" ht="10.5" customHeight="1" x14ac:dyDescent="0.3">
      <c r="A423" s="138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  <c r="AA423" s="163"/>
      <c r="AB423" s="163"/>
      <c r="AC423" s="163"/>
      <c r="AD423" s="163"/>
      <c r="AE423" s="163"/>
      <c r="AF423" s="163"/>
    </row>
    <row r="424" spans="1:32" s="7" customFormat="1" ht="10.5" customHeight="1" x14ac:dyDescent="0.3">
      <c r="A424" s="138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  <c r="AA424" s="163"/>
      <c r="AB424" s="163"/>
      <c r="AC424" s="163"/>
      <c r="AD424" s="163"/>
      <c r="AE424" s="163"/>
      <c r="AF424" s="163"/>
    </row>
    <row r="425" spans="1:32" s="7" customFormat="1" ht="10.5" customHeight="1" x14ac:dyDescent="0.3">
      <c r="A425" s="138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  <c r="AA425" s="163"/>
      <c r="AB425" s="163"/>
      <c r="AC425" s="163"/>
      <c r="AD425" s="163"/>
      <c r="AE425" s="163"/>
      <c r="AF425" s="163"/>
    </row>
    <row r="426" spans="1:32" s="7" customFormat="1" ht="10.5" customHeight="1" x14ac:dyDescent="0.3">
      <c r="A426" s="138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  <c r="AA426" s="163"/>
      <c r="AB426" s="163"/>
      <c r="AC426" s="163"/>
      <c r="AD426" s="163"/>
      <c r="AE426" s="163"/>
      <c r="AF426" s="163"/>
    </row>
    <row r="427" spans="1:32" s="7" customFormat="1" ht="10.5" customHeight="1" x14ac:dyDescent="0.3">
      <c r="A427" s="138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  <c r="AA427" s="163"/>
      <c r="AB427" s="163"/>
      <c r="AC427" s="163"/>
      <c r="AD427" s="163"/>
      <c r="AE427" s="163"/>
      <c r="AF427" s="163"/>
    </row>
    <row r="428" spans="1:32" s="7" customFormat="1" ht="10.5" customHeight="1" x14ac:dyDescent="0.3">
      <c r="A428" s="138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  <c r="AA428" s="163"/>
      <c r="AB428" s="163"/>
      <c r="AC428" s="163"/>
      <c r="AD428" s="163"/>
      <c r="AE428" s="163"/>
      <c r="AF428" s="163"/>
    </row>
    <row r="429" spans="1:32" s="7" customFormat="1" ht="10.5" customHeight="1" x14ac:dyDescent="0.3">
      <c r="A429" s="138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  <c r="AA429" s="163"/>
      <c r="AB429" s="163"/>
      <c r="AC429" s="163"/>
      <c r="AD429" s="163"/>
      <c r="AE429" s="163"/>
      <c r="AF429" s="163"/>
    </row>
    <row r="430" spans="1:32" s="7" customFormat="1" ht="10.5" customHeight="1" x14ac:dyDescent="0.3">
      <c r="A430" s="138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  <c r="AA430" s="163"/>
      <c r="AB430" s="163"/>
      <c r="AC430" s="163"/>
      <c r="AD430" s="163"/>
      <c r="AE430" s="163"/>
      <c r="AF430" s="163"/>
    </row>
    <row r="431" spans="1:32" s="7" customFormat="1" ht="10.5" customHeight="1" x14ac:dyDescent="0.3">
      <c r="A431" s="138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  <c r="AA431" s="163"/>
      <c r="AB431" s="163"/>
      <c r="AC431" s="163"/>
      <c r="AD431" s="163"/>
      <c r="AE431" s="163"/>
      <c r="AF431" s="163"/>
    </row>
    <row r="432" spans="1:32" s="7" customFormat="1" ht="10.5" customHeight="1" x14ac:dyDescent="0.3">
      <c r="A432" s="138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  <c r="AA432" s="163"/>
      <c r="AB432" s="163"/>
      <c r="AC432" s="163"/>
      <c r="AD432" s="163"/>
      <c r="AE432" s="163"/>
      <c r="AF432" s="163"/>
    </row>
    <row r="433" spans="1:32" s="7" customFormat="1" ht="10.5" customHeight="1" x14ac:dyDescent="0.3">
      <c r="A433" s="138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  <c r="AA433" s="163"/>
      <c r="AB433" s="163"/>
      <c r="AC433" s="163"/>
      <c r="AD433" s="163"/>
      <c r="AE433" s="163"/>
      <c r="AF433" s="163"/>
    </row>
    <row r="434" spans="1:32" s="7" customFormat="1" ht="10.5" customHeight="1" x14ac:dyDescent="0.3">
      <c r="A434" s="138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  <c r="AA434" s="163"/>
      <c r="AB434" s="163"/>
      <c r="AC434" s="163"/>
      <c r="AD434" s="163"/>
      <c r="AE434" s="163"/>
      <c r="AF434" s="163"/>
    </row>
    <row r="435" spans="1:32" s="7" customFormat="1" ht="10.5" customHeight="1" x14ac:dyDescent="0.3">
      <c r="A435" s="138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  <c r="AA435" s="163"/>
      <c r="AB435" s="163"/>
      <c r="AC435" s="163"/>
      <c r="AD435" s="163"/>
      <c r="AE435" s="163"/>
      <c r="AF435" s="163"/>
    </row>
    <row r="436" spans="1:32" s="7" customFormat="1" ht="10.5" customHeight="1" x14ac:dyDescent="0.3">
      <c r="A436" s="138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  <c r="AA436" s="163"/>
      <c r="AB436" s="163"/>
      <c r="AC436" s="163"/>
      <c r="AD436" s="163"/>
      <c r="AE436" s="163"/>
      <c r="AF436" s="163"/>
    </row>
    <row r="437" spans="1:32" s="7" customFormat="1" ht="10.5" customHeight="1" x14ac:dyDescent="0.3">
      <c r="A437" s="138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  <c r="AA437" s="163"/>
      <c r="AB437" s="163"/>
      <c r="AC437" s="163"/>
      <c r="AD437" s="163"/>
      <c r="AE437" s="163"/>
      <c r="AF437" s="163"/>
    </row>
    <row r="438" spans="1:32" s="7" customFormat="1" ht="10.5" customHeight="1" x14ac:dyDescent="0.3">
      <c r="A438" s="138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  <c r="AA438" s="163"/>
      <c r="AB438" s="163"/>
      <c r="AC438" s="163"/>
      <c r="AD438" s="163"/>
      <c r="AE438" s="163"/>
      <c r="AF438" s="163"/>
    </row>
    <row r="439" spans="1:32" s="7" customFormat="1" ht="10.5" customHeight="1" x14ac:dyDescent="0.3">
      <c r="A439" s="138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  <c r="AA439" s="163"/>
      <c r="AB439" s="163"/>
      <c r="AC439" s="163"/>
      <c r="AD439" s="163"/>
      <c r="AE439" s="163"/>
      <c r="AF439" s="163"/>
    </row>
    <row r="440" spans="1:32" s="7" customFormat="1" ht="10.5" customHeight="1" x14ac:dyDescent="0.3">
      <c r="A440" s="138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  <c r="AA440" s="163"/>
      <c r="AB440" s="163"/>
      <c r="AC440" s="163"/>
      <c r="AD440" s="163"/>
      <c r="AE440" s="163"/>
      <c r="AF440" s="163"/>
    </row>
    <row r="441" spans="1:32" s="7" customFormat="1" ht="10.5" customHeight="1" x14ac:dyDescent="0.3">
      <c r="A441" s="138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  <c r="AA441" s="163"/>
      <c r="AB441" s="163"/>
      <c r="AC441" s="163"/>
      <c r="AD441" s="163"/>
      <c r="AE441" s="163"/>
      <c r="AF441" s="163"/>
    </row>
    <row r="442" spans="1:32" s="7" customFormat="1" ht="10.5" customHeight="1" x14ac:dyDescent="0.3">
      <c r="A442" s="138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  <c r="AA442" s="163"/>
      <c r="AB442" s="163"/>
      <c r="AC442" s="163"/>
      <c r="AD442" s="163"/>
      <c r="AE442" s="163"/>
      <c r="AF442" s="163"/>
    </row>
    <row r="443" spans="1:32" s="7" customFormat="1" ht="10.5" customHeight="1" x14ac:dyDescent="0.3">
      <c r="A443" s="138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  <c r="AA443" s="163"/>
      <c r="AB443" s="163"/>
      <c r="AC443" s="163"/>
      <c r="AD443" s="163"/>
      <c r="AE443" s="163"/>
      <c r="AF443" s="163"/>
    </row>
    <row r="444" spans="1:32" s="7" customFormat="1" ht="10.5" customHeight="1" x14ac:dyDescent="0.3">
      <c r="A444" s="138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  <c r="AA444" s="163"/>
      <c r="AB444" s="163"/>
      <c r="AC444" s="163"/>
      <c r="AD444" s="163"/>
      <c r="AE444" s="163"/>
      <c r="AF444" s="163"/>
    </row>
    <row r="445" spans="1:32" s="7" customFormat="1" ht="10.5" customHeight="1" x14ac:dyDescent="0.3">
      <c r="A445" s="138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  <c r="AA445" s="163"/>
      <c r="AB445" s="163"/>
      <c r="AC445" s="163"/>
      <c r="AD445" s="163"/>
      <c r="AE445" s="163"/>
      <c r="AF445" s="163"/>
    </row>
    <row r="446" spans="1:32" s="7" customFormat="1" ht="10.5" customHeight="1" x14ac:dyDescent="0.3">
      <c r="A446" s="138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  <c r="AA446" s="163"/>
      <c r="AB446" s="163"/>
      <c r="AC446" s="163"/>
      <c r="AD446" s="163"/>
      <c r="AE446" s="163"/>
      <c r="AF446" s="163"/>
    </row>
    <row r="447" spans="1:32" s="7" customFormat="1" ht="10.5" customHeight="1" x14ac:dyDescent="0.3">
      <c r="A447" s="138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  <c r="AA447" s="163"/>
      <c r="AB447" s="163"/>
      <c r="AC447" s="163"/>
      <c r="AD447" s="163"/>
      <c r="AE447" s="163"/>
      <c r="AF447" s="163"/>
    </row>
    <row r="448" spans="1:32" s="7" customFormat="1" ht="10.5" customHeight="1" x14ac:dyDescent="0.3">
      <c r="A448" s="138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  <c r="AA448" s="163"/>
      <c r="AB448" s="163"/>
      <c r="AC448" s="163"/>
      <c r="AD448" s="163"/>
      <c r="AE448" s="163"/>
      <c r="AF448" s="163"/>
    </row>
    <row r="449" spans="1:32" s="7" customFormat="1" ht="10.5" customHeight="1" x14ac:dyDescent="0.3">
      <c r="A449" s="138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  <c r="AA449" s="163"/>
      <c r="AB449" s="163"/>
      <c r="AC449" s="163"/>
      <c r="AD449" s="163"/>
      <c r="AE449" s="163"/>
      <c r="AF449" s="163"/>
    </row>
    <row r="450" spans="1:32" s="7" customFormat="1" ht="10.5" customHeight="1" x14ac:dyDescent="0.3">
      <c r="A450" s="138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  <c r="AA450" s="163"/>
      <c r="AB450" s="163"/>
      <c r="AC450" s="163"/>
      <c r="AD450" s="163"/>
      <c r="AE450" s="163"/>
      <c r="AF450" s="163"/>
    </row>
    <row r="451" spans="1:32" s="7" customFormat="1" ht="10.5" customHeight="1" x14ac:dyDescent="0.3">
      <c r="A451" s="138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  <c r="AA451" s="163"/>
      <c r="AB451" s="163"/>
      <c r="AC451" s="163"/>
      <c r="AD451" s="163"/>
      <c r="AE451" s="163"/>
      <c r="AF451" s="163"/>
    </row>
    <row r="452" spans="1:32" s="7" customFormat="1" ht="10.5" customHeight="1" x14ac:dyDescent="0.3">
      <c r="A452" s="138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  <c r="AA452" s="163"/>
      <c r="AB452" s="163"/>
      <c r="AC452" s="163"/>
      <c r="AD452" s="163"/>
      <c r="AE452" s="163"/>
      <c r="AF452" s="163"/>
    </row>
    <row r="453" spans="1:32" s="7" customFormat="1" ht="10.5" customHeight="1" x14ac:dyDescent="0.3">
      <c r="A453" s="138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  <c r="AA453" s="163"/>
      <c r="AB453" s="163"/>
      <c r="AC453" s="163"/>
      <c r="AD453" s="163"/>
      <c r="AE453" s="163"/>
      <c r="AF453" s="163"/>
    </row>
    <row r="454" spans="1:32" s="7" customFormat="1" ht="10.5" customHeight="1" x14ac:dyDescent="0.3">
      <c r="A454" s="138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3"/>
      <c r="AB454" s="163"/>
      <c r="AC454" s="163"/>
      <c r="AD454" s="163"/>
      <c r="AE454" s="163"/>
      <c r="AF454" s="163"/>
    </row>
    <row r="455" spans="1:32" s="7" customFormat="1" ht="10.5" customHeight="1" x14ac:dyDescent="0.3">
      <c r="A455" s="138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  <c r="AA455" s="163"/>
      <c r="AB455" s="163"/>
      <c r="AC455" s="163"/>
      <c r="AD455" s="163"/>
      <c r="AE455" s="163"/>
      <c r="AF455" s="163"/>
    </row>
    <row r="456" spans="1:32" s="7" customFormat="1" ht="10.5" customHeight="1" x14ac:dyDescent="0.3">
      <c r="A456" s="138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3"/>
      <c r="AB456" s="163"/>
      <c r="AC456" s="163"/>
      <c r="AD456" s="163"/>
      <c r="AE456" s="163"/>
      <c r="AF456" s="163"/>
    </row>
    <row r="457" spans="1:32" s="7" customFormat="1" ht="10.5" customHeight="1" x14ac:dyDescent="0.3">
      <c r="A457" s="138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</row>
    <row r="458" spans="1:32" s="7" customFormat="1" ht="10.5" customHeight="1" x14ac:dyDescent="0.3">
      <c r="A458" s="138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3"/>
      <c r="AB458" s="163"/>
      <c r="AC458" s="163"/>
      <c r="AD458" s="163"/>
      <c r="AE458" s="163"/>
      <c r="AF458" s="163"/>
    </row>
    <row r="459" spans="1:32" s="7" customFormat="1" ht="10.5" customHeight="1" x14ac:dyDescent="0.3">
      <c r="A459" s="138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  <c r="AA459" s="163"/>
      <c r="AB459" s="163"/>
      <c r="AC459" s="163"/>
      <c r="AD459" s="163"/>
      <c r="AE459" s="163"/>
      <c r="AF459" s="163"/>
    </row>
    <row r="460" spans="1:32" s="7" customFormat="1" ht="10.5" customHeight="1" x14ac:dyDescent="0.3">
      <c r="A460" s="138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  <c r="AA460" s="163"/>
      <c r="AB460" s="163"/>
      <c r="AC460" s="163"/>
      <c r="AD460" s="163"/>
      <c r="AE460" s="163"/>
      <c r="AF460" s="163"/>
    </row>
    <row r="461" spans="1:32" s="7" customFormat="1" ht="10.5" customHeight="1" x14ac:dyDescent="0.3">
      <c r="A461" s="138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  <c r="AA461" s="163"/>
      <c r="AB461" s="163"/>
      <c r="AC461" s="163"/>
      <c r="AD461" s="163"/>
      <c r="AE461" s="163"/>
      <c r="AF461" s="163"/>
    </row>
    <row r="462" spans="1:32" s="7" customFormat="1" ht="10.5" customHeight="1" x14ac:dyDescent="0.3">
      <c r="A462" s="138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3"/>
    </row>
    <row r="463" spans="1:32" s="7" customFormat="1" ht="10.5" customHeight="1" x14ac:dyDescent="0.3">
      <c r="A463" s="138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  <c r="AA463" s="163"/>
      <c r="AB463" s="163"/>
      <c r="AC463" s="163"/>
      <c r="AD463" s="163"/>
      <c r="AE463" s="163"/>
      <c r="AF463" s="163"/>
    </row>
    <row r="464" spans="1:32" s="7" customFormat="1" ht="10.5" customHeight="1" x14ac:dyDescent="0.3">
      <c r="A464" s="138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  <c r="AA464" s="163"/>
      <c r="AB464" s="163"/>
      <c r="AC464" s="163"/>
      <c r="AD464" s="163"/>
      <c r="AE464" s="163"/>
      <c r="AF464" s="163"/>
    </row>
    <row r="465" spans="1:32" s="7" customFormat="1" ht="10.5" customHeight="1" x14ac:dyDescent="0.3">
      <c r="A465" s="138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  <c r="AA465" s="163"/>
      <c r="AB465" s="163"/>
      <c r="AC465" s="163"/>
      <c r="AD465" s="163"/>
      <c r="AE465" s="163"/>
      <c r="AF465" s="163"/>
    </row>
    <row r="466" spans="1:32" s="7" customFormat="1" ht="10.5" customHeight="1" x14ac:dyDescent="0.3">
      <c r="A466" s="138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  <c r="AA466" s="163"/>
      <c r="AB466" s="163"/>
      <c r="AC466" s="163"/>
      <c r="AD466" s="163"/>
      <c r="AE466" s="163"/>
      <c r="AF466" s="163"/>
    </row>
    <row r="467" spans="1:32" s="7" customFormat="1" ht="10.5" customHeight="1" x14ac:dyDescent="0.3">
      <c r="A467" s="138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  <c r="AA467" s="163"/>
      <c r="AB467" s="163"/>
      <c r="AC467" s="163"/>
      <c r="AD467" s="163"/>
      <c r="AE467" s="163"/>
      <c r="AF467" s="163"/>
    </row>
    <row r="468" spans="1:32" s="7" customFormat="1" ht="10.5" customHeight="1" x14ac:dyDescent="0.3">
      <c r="A468" s="138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  <c r="AA468" s="163"/>
      <c r="AB468" s="163"/>
      <c r="AC468" s="163"/>
      <c r="AD468" s="163"/>
      <c r="AE468" s="163"/>
      <c r="AF468" s="163"/>
    </row>
    <row r="469" spans="1:32" s="7" customFormat="1" ht="10.5" customHeight="1" x14ac:dyDescent="0.3">
      <c r="A469" s="138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  <c r="AA469" s="163"/>
      <c r="AB469" s="163"/>
      <c r="AC469" s="163"/>
      <c r="AD469" s="163"/>
      <c r="AE469" s="163"/>
      <c r="AF469" s="163"/>
    </row>
    <row r="470" spans="1:32" s="7" customFormat="1" ht="10.5" customHeight="1" x14ac:dyDescent="0.3">
      <c r="A470" s="138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  <c r="AA470" s="163"/>
      <c r="AB470" s="163"/>
      <c r="AC470" s="163"/>
      <c r="AD470" s="163"/>
      <c r="AE470" s="163"/>
      <c r="AF470" s="163"/>
    </row>
    <row r="471" spans="1:32" s="7" customFormat="1" ht="10.5" customHeight="1" x14ac:dyDescent="0.3">
      <c r="A471" s="138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  <c r="AA471" s="163"/>
      <c r="AB471" s="163"/>
      <c r="AC471" s="163"/>
      <c r="AD471" s="163"/>
      <c r="AE471" s="163"/>
      <c r="AF471" s="163"/>
    </row>
    <row r="472" spans="1:32" s="7" customFormat="1" ht="10.5" customHeight="1" x14ac:dyDescent="0.3">
      <c r="A472" s="138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  <c r="AA472" s="163"/>
      <c r="AB472" s="163"/>
      <c r="AC472" s="163"/>
      <c r="AD472" s="163"/>
      <c r="AE472" s="163"/>
      <c r="AF472" s="163"/>
    </row>
    <row r="473" spans="1:32" s="7" customFormat="1" ht="10.5" customHeight="1" x14ac:dyDescent="0.3">
      <c r="A473" s="138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  <c r="AA473" s="163"/>
      <c r="AB473" s="163"/>
      <c r="AC473" s="163"/>
      <c r="AD473" s="163"/>
      <c r="AE473" s="163"/>
      <c r="AF473" s="163"/>
    </row>
    <row r="474" spans="1:32" s="7" customFormat="1" ht="10.5" customHeight="1" x14ac:dyDescent="0.3">
      <c r="A474" s="138"/>
      <c r="B474" s="163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  <c r="AA474" s="163"/>
      <c r="AB474" s="163"/>
      <c r="AC474" s="163"/>
      <c r="AD474" s="163"/>
      <c r="AE474" s="163"/>
      <c r="AF474" s="163"/>
    </row>
    <row r="475" spans="1:32" s="7" customFormat="1" ht="10.5" customHeight="1" x14ac:dyDescent="0.3">
      <c r="A475" s="138"/>
      <c r="B475" s="163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  <c r="AA475" s="163"/>
      <c r="AB475" s="163"/>
      <c r="AC475" s="163"/>
      <c r="AD475" s="163"/>
      <c r="AE475" s="163"/>
      <c r="AF475" s="163"/>
    </row>
    <row r="476" spans="1:32" s="7" customFormat="1" ht="10.5" customHeight="1" x14ac:dyDescent="0.3">
      <c r="A476" s="138"/>
      <c r="B476" s="163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  <c r="AA476" s="163"/>
      <c r="AB476" s="163"/>
      <c r="AC476" s="163"/>
      <c r="AD476" s="163"/>
      <c r="AE476" s="163"/>
      <c r="AF476" s="163"/>
    </row>
    <row r="477" spans="1:32" s="7" customFormat="1" ht="10.5" customHeight="1" x14ac:dyDescent="0.3">
      <c r="A477" s="138"/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  <c r="AA477" s="163"/>
      <c r="AB477" s="163"/>
      <c r="AC477" s="163"/>
      <c r="AD477" s="163"/>
      <c r="AE477" s="163"/>
      <c r="AF477" s="163"/>
    </row>
    <row r="478" spans="1:32" s="7" customFormat="1" ht="10.5" customHeight="1" x14ac:dyDescent="0.3">
      <c r="A478" s="138"/>
      <c r="B478" s="163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  <c r="AA478" s="163"/>
      <c r="AB478" s="163"/>
      <c r="AC478" s="163"/>
      <c r="AD478" s="163"/>
      <c r="AE478" s="163"/>
      <c r="AF478" s="163"/>
    </row>
    <row r="479" spans="1:32" s="7" customFormat="1" ht="10.5" customHeight="1" x14ac:dyDescent="0.3">
      <c r="A479" s="138"/>
      <c r="B479" s="163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  <c r="AA479" s="163"/>
      <c r="AB479" s="163"/>
      <c r="AC479" s="163"/>
      <c r="AD479" s="163"/>
      <c r="AE479" s="163"/>
      <c r="AF479" s="163"/>
    </row>
    <row r="480" spans="1:32" s="7" customFormat="1" ht="10.5" customHeight="1" x14ac:dyDescent="0.3">
      <c r="A480" s="138"/>
      <c r="B480" s="163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  <c r="AA480" s="163"/>
      <c r="AB480" s="163"/>
      <c r="AC480" s="163"/>
      <c r="AD480" s="163"/>
      <c r="AE480" s="163"/>
      <c r="AF480" s="163"/>
    </row>
    <row r="481" spans="1:32" s="7" customFormat="1" ht="10.5" customHeight="1" x14ac:dyDescent="0.3">
      <c r="A481" s="138"/>
      <c r="B481" s="163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  <c r="AA481" s="163"/>
      <c r="AB481" s="163"/>
      <c r="AC481" s="163"/>
      <c r="AD481" s="163"/>
      <c r="AE481" s="163"/>
      <c r="AF481" s="163"/>
    </row>
    <row r="482" spans="1:32" s="7" customFormat="1" ht="10.5" customHeight="1" x14ac:dyDescent="0.3">
      <c r="A482" s="138"/>
      <c r="B482" s="163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  <c r="AA482" s="163"/>
      <c r="AB482" s="163"/>
      <c r="AC482" s="163"/>
      <c r="AD482" s="163"/>
      <c r="AE482" s="163"/>
      <c r="AF482" s="163"/>
    </row>
    <row r="483" spans="1:32" s="7" customFormat="1" ht="10.5" customHeight="1" x14ac:dyDescent="0.3">
      <c r="A483" s="138"/>
      <c r="B483" s="163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  <c r="AA483" s="163"/>
      <c r="AB483" s="163"/>
      <c r="AC483" s="163"/>
      <c r="AD483" s="163"/>
      <c r="AE483" s="163"/>
      <c r="AF483" s="163"/>
    </row>
    <row r="484" spans="1:32" s="7" customFormat="1" ht="10.5" customHeight="1" x14ac:dyDescent="0.3">
      <c r="A484" s="138"/>
      <c r="B484" s="163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  <c r="AA484" s="163"/>
      <c r="AB484" s="163"/>
      <c r="AC484" s="163"/>
      <c r="AD484" s="163"/>
      <c r="AE484" s="163"/>
      <c r="AF484" s="163"/>
    </row>
    <row r="485" spans="1:32" s="7" customFormat="1" ht="10.5" customHeight="1" x14ac:dyDescent="0.3">
      <c r="A485" s="138"/>
      <c r="B485" s="163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  <c r="AA485" s="163"/>
      <c r="AB485" s="163"/>
      <c r="AC485" s="163"/>
      <c r="AD485" s="163"/>
      <c r="AE485" s="163"/>
      <c r="AF485" s="163"/>
    </row>
    <row r="486" spans="1:32" s="7" customFormat="1" ht="10.5" customHeight="1" x14ac:dyDescent="0.3">
      <c r="A486" s="138"/>
      <c r="B486" s="163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  <c r="AA486" s="163"/>
      <c r="AB486" s="163"/>
      <c r="AC486" s="163"/>
      <c r="AD486" s="163"/>
      <c r="AE486" s="163"/>
      <c r="AF486" s="163"/>
    </row>
    <row r="487" spans="1:32" s="7" customFormat="1" ht="10.5" customHeight="1" x14ac:dyDescent="0.3">
      <c r="A487" s="138"/>
      <c r="B487" s="163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  <c r="AA487" s="163"/>
      <c r="AB487" s="163"/>
      <c r="AC487" s="163"/>
      <c r="AD487" s="163"/>
      <c r="AE487" s="163"/>
      <c r="AF487" s="163"/>
    </row>
    <row r="488" spans="1:32" s="7" customFormat="1" ht="10.5" customHeight="1" x14ac:dyDescent="0.3">
      <c r="A488" s="138"/>
      <c r="B488" s="163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  <c r="AA488" s="163"/>
      <c r="AB488" s="163"/>
      <c r="AC488" s="163"/>
      <c r="AD488" s="163"/>
      <c r="AE488" s="163"/>
      <c r="AF488" s="163"/>
    </row>
    <row r="489" spans="1:32" s="7" customFormat="1" ht="10.5" customHeight="1" x14ac:dyDescent="0.3">
      <c r="A489" s="138"/>
      <c r="B489" s="163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  <c r="AA489" s="163"/>
      <c r="AB489" s="163"/>
      <c r="AC489" s="163"/>
      <c r="AD489" s="163"/>
      <c r="AE489" s="163"/>
      <c r="AF489" s="163"/>
    </row>
    <row r="490" spans="1:32" s="7" customFormat="1" ht="10.5" customHeight="1" x14ac:dyDescent="0.3">
      <c r="A490" s="138"/>
      <c r="B490" s="163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  <c r="AA490" s="163"/>
      <c r="AB490" s="163"/>
      <c r="AC490" s="163"/>
      <c r="AD490" s="163"/>
      <c r="AE490" s="163"/>
      <c r="AF490" s="163"/>
    </row>
    <row r="491" spans="1:32" s="7" customFormat="1" ht="10.5" customHeight="1" x14ac:dyDescent="0.3">
      <c r="A491" s="138"/>
      <c r="B491" s="163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  <c r="AA491" s="163"/>
      <c r="AB491" s="163"/>
      <c r="AC491" s="163"/>
      <c r="AD491" s="163"/>
      <c r="AE491" s="163"/>
      <c r="AF491" s="163"/>
    </row>
    <row r="492" spans="1:32" s="7" customFormat="1" ht="10.5" customHeight="1" x14ac:dyDescent="0.3">
      <c r="A492" s="138"/>
      <c r="B492" s="163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  <c r="AA492" s="163"/>
      <c r="AB492" s="163"/>
      <c r="AC492" s="163"/>
      <c r="AD492" s="163"/>
      <c r="AE492" s="163"/>
      <c r="AF492" s="163"/>
    </row>
    <row r="493" spans="1:32" s="7" customFormat="1" ht="10.5" customHeight="1" x14ac:dyDescent="0.3">
      <c r="A493" s="138"/>
      <c r="B493" s="163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  <c r="AA493" s="163"/>
      <c r="AB493" s="163"/>
      <c r="AC493" s="163"/>
      <c r="AD493" s="163"/>
      <c r="AE493" s="163"/>
      <c r="AF493" s="163"/>
    </row>
    <row r="494" spans="1:32" s="7" customFormat="1" ht="10.5" customHeight="1" x14ac:dyDescent="0.3">
      <c r="A494" s="138"/>
      <c r="B494" s="163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63"/>
      <c r="AF494" s="163"/>
    </row>
    <row r="495" spans="1:32" s="7" customFormat="1" ht="10.5" customHeight="1" x14ac:dyDescent="0.3">
      <c r="A495" s="138"/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  <c r="AA495" s="163"/>
      <c r="AB495" s="163"/>
      <c r="AC495" s="163"/>
      <c r="AD495" s="163"/>
      <c r="AE495" s="163"/>
      <c r="AF495" s="163"/>
    </row>
    <row r="496" spans="1:32" s="7" customFormat="1" ht="10.5" customHeight="1" x14ac:dyDescent="0.3">
      <c r="A496" s="138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  <c r="AA496" s="163"/>
      <c r="AB496" s="163"/>
      <c r="AC496" s="163"/>
      <c r="AD496" s="163"/>
      <c r="AE496" s="163"/>
      <c r="AF496" s="163"/>
    </row>
    <row r="497" spans="1:32" s="7" customFormat="1" ht="10.5" customHeight="1" x14ac:dyDescent="0.3">
      <c r="A497" s="138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  <c r="AA497" s="163"/>
      <c r="AB497" s="163"/>
      <c r="AC497" s="163"/>
      <c r="AD497" s="163"/>
      <c r="AE497" s="163"/>
      <c r="AF497" s="163"/>
    </row>
    <row r="498" spans="1:32" s="7" customFormat="1" ht="10.5" customHeight="1" x14ac:dyDescent="0.3">
      <c r="A498" s="138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  <c r="AA498" s="163"/>
      <c r="AB498" s="163"/>
      <c r="AC498" s="163"/>
      <c r="AD498" s="163"/>
      <c r="AE498" s="163"/>
      <c r="AF498" s="163"/>
    </row>
    <row r="499" spans="1:32" s="7" customFormat="1" ht="10.5" customHeight="1" x14ac:dyDescent="0.3">
      <c r="A499" s="138"/>
      <c r="B499" s="163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  <c r="AA499" s="163"/>
      <c r="AB499" s="163"/>
      <c r="AC499" s="163"/>
      <c r="AD499" s="163"/>
      <c r="AE499" s="163"/>
      <c r="AF499" s="163"/>
    </row>
    <row r="500" spans="1:32" s="7" customFormat="1" ht="10.5" customHeight="1" x14ac:dyDescent="0.3">
      <c r="A500" s="138"/>
      <c r="B500" s="163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  <c r="AA500" s="163"/>
      <c r="AB500" s="163"/>
      <c r="AC500" s="163"/>
      <c r="AD500" s="163"/>
      <c r="AE500" s="163"/>
      <c r="AF500" s="163"/>
    </row>
    <row r="501" spans="1:32" s="7" customFormat="1" ht="10.5" customHeight="1" x14ac:dyDescent="0.3">
      <c r="A501" s="138"/>
      <c r="B501" s="163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  <c r="AA501" s="163"/>
      <c r="AB501" s="163"/>
      <c r="AC501" s="163"/>
      <c r="AD501" s="163"/>
      <c r="AE501" s="163"/>
      <c r="AF501" s="163"/>
    </row>
    <row r="502" spans="1:32" s="7" customFormat="1" ht="10.5" customHeight="1" x14ac:dyDescent="0.3">
      <c r="A502" s="138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  <c r="AA502" s="163"/>
      <c r="AB502" s="163"/>
      <c r="AC502" s="163"/>
      <c r="AD502" s="163"/>
      <c r="AE502" s="163"/>
      <c r="AF502" s="163"/>
    </row>
    <row r="503" spans="1:32" s="7" customFormat="1" ht="10.5" customHeight="1" x14ac:dyDescent="0.3">
      <c r="A503" s="138"/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  <c r="AA503" s="163"/>
      <c r="AB503" s="163"/>
      <c r="AC503" s="163"/>
      <c r="AD503" s="163"/>
      <c r="AE503" s="163"/>
      <c r="AF503" s="163"/>
    </row>
    <row r="504" spans="1:32" s="7" customFormat="1" ht="10.5" customHeight="1" x14ac:dyDescent="0.3">
      <c r="A504" s="138"/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  <c r="AA504" s="163"/>
      <c r="AB504" s="163"/>
      <c r="AC504" s="163"/>
      <c r="AD504" s="163"/>
      <c r="AE504" s="163"/>
      <c r="AF504" s="163"/>
    </row>
    <row r="505" spans="1:32" s="7" customFormat="1" ht="10.5" customHeight="1" x14ac:dyDescent="0.3">
      <c r="A505" s="138"/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  <c r="AA505" s="163"/>
      <c r="AB505" s="163"/>
      <c r="AC505" s="163"/>
      <c r="AD505" s="163"/>
      <c r="AE505" s="163"/>
      <c r="AF505" s="163"/>
    </row>
    <row r="506" spans="1:32" s="7" customFormat="1" ht="10.5" customHeight="1" x14ac:dyDescent="0.3">
      <c r="A506" s="138"/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  <c r="AA506" s="163"/>
      <c r="AB506" s="163"/>
      <c r="AC506" s="163"/>
      <c r="AD506" s="163"/>
      <c r="AE506" s="163"/>
      <c r="AF506" s="163"/>
    </row>
    <row r="507" spans="1:32" s="7" customFormat="1" ht="10.5" customHeight="1" x14ac:dyDescent="0.3">
      <c r="A507" s="138"/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  <c r="AA507" s="163"/>
      <c r="AB507" s="163"/>
      <c r="AC507" s="163"/>
      <c r="AD507" s="163"/>
      <c r="AE507" s="163"/>
      <c r="AF507" s="163"/>
    </row>
    <row r="508" spans="1:32" s="7" customFormat="1" ht="10.5" customHeight="1" x14ac:dyDescent="0.3">
      <c r="A508" s="138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  <c r="AA508" s="163"/>
      <c r="AB508" s="163"/>
      <c r="AC508" s="163"/>
      <c r="AD508" s="163"/>
      <c r="AE508" s="163"/>
      <c r="AF508" s="163"/>
    </row>
    <row r="509" spans="1:32" s="7" customFormat="1" ht="10.5" customHeight="1" x14ac:dyDescent="0.3">
      <c r="A509" s="138"/>
      <c r="B509" s="163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  <c r="AA509" s="163"/>
      <c r="AB509" s="163"/>
      <c r="AC509" s="163"/>
      <c r="AD509" s="163"/>
      <c r="AE509" s="163"/>
      <c r="AF509" s="163"/>
    </row>
    <row r="510" spans="1:32" s="7" customFormat="1" ht="10.5" customHeight="1" x14ac:dyDescent="0.3">
      <c r="A510" s="138"/>
      <c r="B510" s="163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3"/>
      <c r="AB510" s="163"/>
      <c r="AC510" s="163"/>
      <c r="AD510" s="163"/>
      <c r="AE510" s="163"/>
      <c r="AF510" s="163"/>
    </row>
    <row r="511" spans="1:32" s="7" customFormat="1" ht="10.5" customHeight="1" x14ac:dyDescent="0.3">
      <c r="A511" s="138"/>
      <c r="B511" s="163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  <c r="AA511" s="163"/>
      <c r="AB511" s="163"/>
      <c r="AC511" s="163"/>
      <c r="AD511" s="163"/>
      <c r="AE511" s="163"/>
      <c r="AF511" s="163"/>
    </row>
    <row r="512" spans="1:32" s="7" customFormat="1" ht="10.5" customHeight="1" x14ac:dyDescent="0.3">
      <c r="A512" s="138"/>
      <c r="B512" s="163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63"/>
      <c r="AF512" s="163"/>
    </row>
    <row r="513" spans="1:32" s="7" customFormat="1" ht="10.5" customHeight="1" x14ac:dyDescent="0.3">
      <c r="A513" s="138"/>
      <c r="B513" s="163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3"/>
      <c r="AB513" s="163"/>
      <c r="AC513" s="163"/>
      <c r="AD513" s="163"/>
      <c r="AE513" s="163"/>
      <c r="AF513" s="163"/>
    </row>
    <row r="514" spans="1:32" s="7" customFormat="1" ht="10.5" customHeight="1" x14ac:dyDescent="0.3">
      <c r="A514" s="138"/>
      <c r="B514" s="163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3"/>
      <c r="AB514" s="163"/>
      <c r="AC514" s="163"/>
      <c r="AD514" s="163"/>
      <c r="AE514" s="163"/>
      <c r="AF514" s="163"/>
    </row>
    <row r="515" spans="1:32" s="7" customFormat="1" ht="10.5" customHeight="1" x14ac:dyDescent="0.3">
      <c r="A515" s="138"/>
      <c r="B515" s="163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  <c r="AA515" s="163"/>
      <c r="AB515" s="163"/>
      <c r="AC515" s="163"/>
      <c r="AD515" s="163"/>
      <c r="AE515" s="163"/>
      <c r="AF515" s="163"/>
    </row>
    <row r="516" spans="1:32" s="7" customFormat="1" ht="10.5" customHeight="1" x14ac:dyDescent="0.3">
      <c r="A516" s="138"/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  <c r="AA516" s="163"/>
      <c r="AB516" s="163"/>
      <c r="AC516" s="163"/>
      <c r="AD516" s="163"/>
      <c r="AE516" s="163"/>
      <c r="AF516" s="163"/>
    </row>
    <row r="517" spans="1:32" s="7" customFormat="1" ht="10.5" customHeight="1" x14ac:dyDescent="0.3">
      <c r="A517" s="138"/>
      <c r="B517" s="163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  <c r="AA517" s="163"/>
      <c r="AB517" s="163"/>
      <c r="AC517" s="163"/>
      <c r="AD517" s="163"/>
      <c r="AE517" s="163"/>
      <c r="AF517" s="163"/>
    </row>
    <row r="518" spans="1:32" s="7" customFormat="1" ht="10.5" customHeight="1" x14ac:dyDescent="0.3">
      <c r="A518" s="138"/>
      <c r="B518" s="163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  <c r="AA518" s="163"/>
      <c r="AB518" s="163"/>
      <c r="AC518" s="163"/>
      <c r="AD518" s="163"/>
      <c r="AE518" s="163"/>
      <c r="AF518" s="163"/>
    </row>
    <row r="519" spans="1:32" s="7" customFormat="1" ht="10.5" customHeight="1" x14ac:dyDescent="0.3">
      <c r="A519" s="138"/>
      <c r="B519" s="163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  <c r="AA519" s="163"/>
      <c r="AB519" s="163"/>
      <c r="AC519" s="163"/>
      <c r="AD519" s="163"/>
      <c r="AE519" s="163"/>
      <c r="AF519" s="163"/>
    </row>
    <row r="520" spans="1:32" s="7" customFormat="1" ht="10.5" customHeight="1" x14ac:dyDescent="0.3">
      <c r="A520" s="138"/>
      <c r="B520" s="163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  <c r="AA520" s="163"/>
      <c r="AB520" s="163"/>
      <c r="AC520" s="163"/>
      <c r="AD520" s="163"/>
      <c r="AE520" s="163"/>
      <c r="AF520" s="163"/>
    </row>
    <row r="521" spans="1:32" s="7" customFormat="1" ht="10.5" customHeight="1" x14ac:dyDescent="0.3">
      <c r="A521" s="138"/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  <c r="AA521" s="163"/>
      <c r="AB521" s="163"/>
      <c r="AC521" s="163"/>
      <c r="AD521" s="163"/>
      <c r="AE521" s="163"/>
      <c r="AF521" s="163"/>
    </row>
    <row r="522" spans="1:32" s="7" customFormat="1" ht="10.5" customHeight="1" x14ac:dyDescent="0.3">
      <c r="A522" s="138"/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  <c r="AA522" s="163"/>
      <c r="AB522" s="163"/>
      <c r="AC522" s="163"/>
      <c r="AD522" s="163"/>
      <c r="AE522" s="163"/>
      <c r="AF522" s="163"/>
    </row>
    <row r="523" spans="1:32" s="7" customFormat="1" ht="10.5" customHeight="1" x14ac:dyDescent="0.3">
      <c r="A523" s="138"/>
      <c r="B523" s="163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  <c r="AA523" s="163"/>
      <c r="AB523" s="163"/>
      <c r="AC523" s="163"/>
      <c r="AD523" s="163"/>
      <c r="AE523" s="163"/>
      <c r="AF523" s="163"/>
    </row>
    <row r="524" spans="1:32" s="7" customFormat="1" ht="10.5" customHeight="1" x14ac:dyDescent="0.3">
      <c r="A524" s="138"/>
      <c r="B524" s="163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  <c r="AA524" s="163"/>
      <c r="AB524" s="163"/>
      <c r="AC524" s="163"/>
      <c r="AD524" s="163"/>
      <c r="AE524" s="163"/>
      <c r="AF524" s="163"/>
    </row>
    <row r="525" spans="1:32" s="7" customFormat="1" ht="10.5" customHeight="1" x14ac:dyDescent="0.3">
      <c r="A525" s="138"/>
      <c r="B525" s="163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  <c r="AA525" s="163"/>
      <c r="AB525" s="163"/>
      <c r="AC525" s="163"/>
      <c r="AD525" s="163"/>
      <c r="AE525" s="163"/>
      <c r="AF525" s="163"/>
    </row>
    <row r="526" spans="1:32" s="7" customFormat="1" ht="10.5" customHeight="1" x14ac:dyDescent="0.3">
      <c r="A526" s="138"/>
      <c r="B526" s="163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  <c r="AA526" s="163"/>
      <c r="AB526" s="163"/>
      <c r="AC526" s="163"/>
      <c r="AD526" s="163"/>
      <c r="AE526" s="163"/>
      <c r="AF526" s="163"/>
    </row>
    <row r="527" spans="1:32" s="7" customFormat="1" ht="10.5" customHeight="1" x14ac:dyDescent="0.3">
      <c r="A527" s="138"/>
      <c r="B527" s="163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  <c r="AA527" s="163"/>
      <c r="AB527" s="163"/>
      <c r="AC527" s="163"/>
      <c r="AD527" s="163"/>
      <c r="AE527" s="163"/>
      <c r="AF527" s="163"/>
    </row>
    <row r="528" spans="1:32" s="7" customFormat="1" ht="10.5" customHeight="1" x14ac:dyDescent="0.3">
      <c r="A528" s="138"/>
      <c r="B528" s="163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  <c r="AA528" s="163"/>
      <c r="AB528" s="163"/>
      <c r="AC528" s="163"/>
      <c r="AD528" s="163"/>
      <c r="AE528" s="163"/>
      <c r="AF528" s="163"/>
    </row>
    <row r="529" spans="1:32" s="7" customFormat="1" ht="10.5" customHeight="1" x14ac:dyDescent="0.3">
      <c r="A529" s="138"/>
      <c r="B529" s="163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  <c r="AA529" s="163"/>
      <c r="AB529" s="163"/>
      <c r="AC529" s="163"/>
      <c r="AD529" s="163"/>
      <c r="AE529" s="163"/>
      <c r="AF529" s="163"/>
    </row>
    <row r="530" spans="1:32" s="7" customFormat="1" ht="10.5" customHeight="1" x14ac:dyDescent="0.3">
      <c r="A530" s="138"/>
      <c r="B530" s="163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  <c r="AA530" s="163"/>
      <c r="AB530" s="163"/>
      <c r="AC530" s="163"/>
      <c r="AD530" s="163"/>
      <c r="AE530" s="163"/>
      <c r="AF530" s="163"/>
    </row>
    <row r="531" spans="1:32" s="7" customFormat="1" ht="10.5" customHeight="1" x14ac:dyDescent="0.3">
      <c r="A531" s="138"/>
      <c r="B531" s="163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  <c r="AA531" s="163"/>
      <c r="AB531" s="163"/>
      <c r="AC531" s="163"/>
      <c r="AD531" s="163"/>
      <c r="AE531" s="163"/>
      <c r="AF531" s="163"/>
    </row>
    <row r="532" spans="1:32" s="7" customFormat="1" ht="10.5" customHeight="1" x14ac:dyDescent="0.3">
      <c r="A532" s="138"/>
      <c r="B532" s="163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  <c r="AA532" s="163"/>
      <c r="AB532" s="163"/>
      <c r="AC532" s="163"/>
      <c r="AD532" s="163"/>
      <c r="AE532" s="163"/>
      <c r="AF532" s="163"/>
    </row>
    <row r="533" spans="1:32" s="7" customFormat="1" ht="10.5" customHeight="1" x14ac:dyDescent="0.3">
      <c r="A533" s="138"/>
      <c r="B533" s="163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  <c r="AA533" s="163"/>
      <c r="AB533" s="163"/>
      <c r="AC533" s="163"/>
      <c r="AD533" s="163"/>
      <c r="AE533" s="163"/>
      <c r="AF533" s="163"/>
    </row>
    <row r="534" spans="1:32" s="7" customFormat="1" ht="10.5" customHeight="1" x14ac:dyDescent="0.3">
      <c r="A534" s="138"/>
      <c r="B534" s="163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  <c r="AA534" s="163"/>
      <c r="AB534" s="163"/>
      <c r="AC534" s="163"/>
      <c r="AD534" s="163"/>
      <c r="AE534" s="163"/>
      <c r="AF534" s="163"/>
    </row>
    <row r="535" spans="1:32" s="7" customFormat="1" ht="10.5" customHeight="1" x14ac:dyDescent="0.3">
      <c r="A535" s="138"/>
      <c r="B535" s="163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  <c r="AA535" s="163"/>
      <c r="AB535" s="163"/>
      <c r="AC535" s="163"/>
      <c r="AD535" s="163"/>
      <c r="AE535" s="163"/>
      <c r="AF535" s="163"/>
    </row>
    <row r="536" spans="1:32" s="7" customFormat="1" ht="10.5" customHeight="1" x14ac:dyDescent="0.3">
      <c r="A536" s="138"/>
      <c r="B536" s="163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  <c r="AA536" s="163"/>
      <c r="AB536" s="163"/>
      <c r="AC536" s="163"/>
      <c r="AD536" s="163"/>
      <c r="AE536" s="163"/>
      <c r="AF536" s="163"/>
    </row>
    <row r="537" spans="1:32" s="7" customFormat="1" ht="10.5" customHeight="1" x14ac:dyDescent="0.3">
      <c r="A537" s="138"/>
      <c r="B537" s="163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  <c r="AA537" s="163"/>
      <c r="AB537" s="163"/>
      <c r="AC537" s="163"/>
      <c r="AD537" s="163"/>
      <c r="AE537" s="163"/>
      <c r="AF537" s="163"/>
    </row>
    <row r="538" spans="1:32" s="7" customFormat="1" ht="10.5" customHeight="1" x14ac:dyDescent="0.3">
      <c r="A538" s="138"/>
      <c r="B538" s="163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  <c r="AA538" s="163"/>
      <c r="AB538" s="163"/>
      <c r="AC538" s="163"/>
      <c r="AD538" s="163"/>
      <c r="AE538" s="163"/>
      <c r="AF538" s="163"/>
    </row>
    <row r="539" spans="1:32" s="7" customFormat="1" ht="10.5" customHeight="1" x14ac:dyDescent="0.3">
      <c r="A539" s="138"/>
      <c r="B539" s="163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  <c r="AA539" s="163"/>
      <c r="AB539" s="163"/>
      <c r="AC539" s="163"/>
      <c r="AD539" s="163"/>
      <c r="AE539" s="163"/>
      <c r="AF539" s="163"/>
    </row>
    <row r="540" spans="1:32" s="7" customFormat="1" ht="10.5" customHeight="1" x14ac:dyDescent="0.3">
      <c r="A540" s="138"/>
      <c r="B540" s="163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  <c r="AA540" s="163"/>
      <c r="AB540" s="163"/>
      <c r="AC540" s="163"/>
      <c r="AD540" s="163"/>
      <c r="AE540" s="163"/>
      <c r="AF540" s="163"/>
    </row>
    <row r="541" spans="1:32" s="7" customFormat="1" ht="10.5" customHeight="1" x14ac:dyDescent="0.3">
      <c r="A541" s="138"/>
      <c r="B541" s="163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  <c r="AA541" s="163"/>
      <c r="AB541" s="163"/>
      <c r="AC541" s="163"/>
      <c r="AD541" s="163"/>
      <c r="AE541" s="163"/>
      <c r="AF541" s="163"/>
    </row>
    <row r="542" spans="1:32" s="7" customFormat="1" ht="10.5" customHeight="1" x14ac:dyDescent="0.3">
      <c r="A542" s="138"/>
      <c r="B542" s="163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  <c r="AA542" s="163"/>
      <c r="AB542" s="163"/>
      <c r="AC542" s="163"/>
      <c r="AD542" s="163"/>
      <c r="AE542" s="163"/>
      <c r="AF542" s="163"/>
    </row>
    <row r="543" spans="1:32" s="7" customFormat="1" ht="10.5" customHeight="1" x14ac:dyDescent="0.3">
      <c r="A543" s="138"/>
      <c r="B543" s="163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  <c r="AA543" s="163"/>
      <c r="AB543" s="163"/>
      <c r="AC543" s="163"/>
      <c r="AD543" s="163"/>
      <c r="AE543" s="163"/>
      <c r="AF543" s="163"/>
    </row>
    <row r="544" spans="1:32" s="7" customFormat="1" ht="10.5" customHeight="1" x14ac:dyDescent="0.3">
      <c r="A544" s="138"/>
      <c r="B544" s="163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  <c r="AA544" s="163"/>
      <c r="AB544" s="163"/>
      <c r="AC544" s="163"/>
      <c r="AD544" s="163"/>
      <c r="AE544" s="163"/>
      <c r="AF544" s="163"/>
    </row>
    <row r="545" spans="1:32" s="7" customFormat="1" ht="10.5" customHeight="1" x14ac:dyDescent="0.3">
      <c r="A545" s="138"/>
      <c r="B545" s="163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  <c r="AA545" s="163"/>
      <c r="AB545" s="163"/>
      <c r="AC545" s="163"/>
      <c r="AD545" s="163"/>
      <c r="AE545" s="163"/>
      <c r="AF545" s="163"/>
    </row>
    <row r="546" spans="1:32" s="7" customFormat="1" ht="10.5" customHeight="1" x14ac:dyDescent="0.3">
      <c r="A546" s="138"/>
      <c r="B546" s="163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  <c r="AA546" s="163"/>
      <c r="AB546" s="163"/>
      <c r="AC546" s="163"/>
      <c r="AD546" s="163"/>
      <c r="AE546" s="163"/>
      <c r="AF546" s="163"/>
    </row>
    <row r="547" spans="1:32" ht="10.5" customHeight="1" x14ac:dyDescent="0.3">
      <c r="A547" s="164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  <c r="AA547" s="139"/>
      <c r="AB547" s="139"/>
      <c r="AC547" s="139"/>
      <c r="AD547" s="139"/>
      <c r="AE547" s="139"/>
      <c r="AF547" s="139"/>
    </row>
  </sheetData>
  <mergeCells count="13">
    <mergeCell ref="A128:B128"/>
    <mergeCell ref="B133:B135"/>
    <mergeCell ref="A65:B65"/>
    <mergeCell ref="A77:B77"/>
    <mergeCell ref="A88:B88"/>
    <mergeCell ref="A101:B101"/>
    <mergeCell ref="A112:B112"/>
    <mergeCell ref="A6:B6"/>
    <mergeCell ref="A18:B18"/>
    <mergeCell ref="A30:B30"/>
    <mergeCell ref="A42:B42"/>
    <mergeCell ref="A54:B54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7"/>
  <sheetViews>
    <sheetView topLeftCell="A103" zoomScale="85" zoomScaleNormal="85" workbookViewId="0">
      <selection activeCell="B111" sqref="B111:D119"/>
    </sheetView>
  </sheetViews>
  <sheetFormatPr defaultRowHeight="15" customHeight="1" x14ac:dyDescent="0.35"/>
  <cols>
    <col min="1" max="1" width="4.7265625" style="22" customWidth="1"/>
    <col min="2" max="2" width="7.7265625" style="28" customWidth="1"/>
    <col min="3" max="3" width="42" style="22" customWidth="1"/>
    <col min="4" max="4" width="9.26953125" style="61" customWidth="1"/>
    <col min="5" max="5" width="8.81640625" style="31" customWidth="1"/>
    <col min="6" max="6" width="9" style="31" customWidth="1"/>
    <col min="7" max="7" width="9.7265625" style="31" customWidth="1"/>
    <col min="8" max="8" width="10" style="18" customWidth="1"/>
    <col min="9" max="11" width="7.26953125" style="18" customWidth="1"/>
    <col min="12" max="12" width="9.26953125" style="18" customWidth="1"/>
    <col min="13" max="13" width="9.453125" style="18" customWidth="1"/>
    <col min="14" max="14" width="11" style="18" customWidth="1"/>
    <col min="15" max="15" width="11.1796875" style="18" customWidth="1"/>
    <col min="16" max="17" width="10.7265625" style="18" customWidth="1"/>
    <col min="18" max="18" width="9.81640625" style="18" customWidth="1"/>
    <col min="20" max="20" width="8" customWidth="1"/>
  </cols>
  <sheetData>
    <row r="1" spans="1:38" s="183" customFormat="1" ht="15.75" customHeight="1" x14ac:dyDescent="0.4">
      <c r="A1" s="174"/>
      <c r="B1" s="175" t="s">
        <v>132</v>
      </c>
      <c r="C1" s="176"/>
      <c r="D1" s="176"/>
      <c r="E1" s="176"/>
      <c r="F1" s="176"/>
      <c r="G1" s="177"/>
      <c r="H1" s="176"/>
      <c r="I1" s="176"/>
      <c r="J1" s="176"/>
      <c r="K1" s="176"/>
      <c r="L1" s="176"/>
      <c r="M1" s="178"/>
      <c r="N1" s="179"/>
      <c r="O1" s="179"/>
      <c r="P1" s="179"/>
      <c r="Q1" s="179"/>
      <c r="R1" s="180"/>
      <c r="S1" s="181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0"/>
    </row>
    <row r="2" spans="1:38" s="192" customFormat="1" ht="15.75" customHeight="1" x14ac:dyDescent="0.35">
      <c r="A2" s="184"/>
      <c r="B2" s="185"/>
      <c r="C2" s="186"/>
      <c r="D2" s="186"/>
      <c r="E2" s="186"/>
      <c r="F2" s="186"/>
      <c r="G2" s="187"/>
      <c r="H2" s="186"/>
      <c r="I2" s="186"/>
      <c r="J2" s="186"/>
      <c r="K2" s="186"/>
      <c r="L2" s="186"/>
      <c r="M2" s="188"/>
      <c r="N2" s="189"/>
      <c r="O2" s="189"/>
      <c r="P2" s="189"/>
      <c r="Q2" s="189"/>
      <c r="R2" s="190"/>
      <c r="S2" s="191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90"/>
    </row>
    <row r="3" spans="1:38" s="194" customFormat="1" ht="15.75" customHeight="1" x14ac:dyDescent="0.35">
      <c r="A3" s="193"/>
      <c r="B3" s="194" t="s">
        <v>131</v>
      </c>
      <c r="G3" s="195"/>
      <c r="M3" s="196"/>
      <c r="N3" s="197"/>
      <c r="O3" s="197"/>
      <c r="P3" s="197"/>
      <c r="Q3" s="197"/>
      <c r="R3" s="198"/>
      <c r="S3" s="196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8"/>
    </row>
    <row r="4" spans="1:38" ht="15" customHeight="1" x14ac:dyDescent="0.35">
      <c r="A4" s="13"/>
      <c r="B4" s="14"/>
      <c r="C4" s="14"/>
      <c r="D4" s="5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38" ht="15" customHeight="1" x14ac:dyDescent="0.35">
      <c r="A5" s="239"/>
      <c r="B5" s="248" t="s">
        <v>70</v>
      </c>
      <c r="C5" s="246" t="s">
        <v>71</v>
      </c>
      <c r="D5" s="241" t="s">
        <v>72</v>
      </c>
      <c r="E5" s="243" t="s">
        <v>73</v>
      </c>
      <c r="F5" s="244"/>
      <c r="G5" s="245"/>
      <c r="H5" s="246" t="s">
        <v>74</v>
      </c>
      <c r="I5" s="243" t="s">
        <v>75</v>
      </c>
      <c r="J5" s="244"/>
      <c r="K5" s="244"/>
      <c r="L5" s="244"/>
      <c r="M5" s="245"/>
      <c r="N5" s="243" t="s">
        <v>76</v>
      </c>
      <c r="O5" s="244"/>
      <c r="P5" s="244"/>
      <c r="Q5" s="244"/>
      <c r="R5" s="245"/>
      <c r="S5" s="165"/>
    </row>
    <row r="6" spans="1:38" ht="30" customHeight="1" x14ac:dyDescent="0.35">
      <c r="A6" s="240"/>
      <c r="B6" s="249"/>
      <c r="C6" s="247"/>
      <c r="D6" s="242"/>
      <c r="E6" s="34" t="s">
        <v>77</v>
      </c>
      <c r="F6" s="34" t="s">
        <v>78</v>
      </c>
      <c r="G6" s="34" t="s">
        <v>79</v>
      </c>
      <c r="H6" s="247"/>
      <c r="I6" s="34" t="s">
        <v>80</v>
      </c>
      <c r="J6" s="34" t="s">
        <v>81</v>
      </c>
      <c r="K6" s="34" t="s">
        <v>82</v>
      </c>
      <c r="L6" s="34" t="s">
        <v>83</v>
      </c>
      <c r="M6" s="34" t="s">
        <v>84</v>
      </c>
      <c r="N6" s="34" t="s">
        <v>85</v>
      </c>
      <c r="O6" s="34" t="s">
        <v>86</v>
      </c>
      <c r="P6" s="34" t="s">
        <v>87</v>
      </c>
      <c r="Q6" s="34" t="s">
        <v>88</v>
      </c>
      <c r="R6" s="65" t="s">
        <v>114</v>
      </c>
      <c r="S6" s="34" t="s">
        <v>115</v>
      </c>
    </row>
    <row r="7" spans="1:38" ht="15" customHeight="1" x14ac:dyDescent="0.35">
      <c r="A7" s="15"/>
      <c r="B7" s="237" t="s">
        <v>130</v>
      </c>
      <c r="C7" s="238"/>
      <c r="D7" s="78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2"/>
    </row>
    <row r="8" spans="1:38" ht="15" customHeight="1" x14ac:dyDescent="0.35">
      <c r="A8" s="17"/>
      <c r="B8" s="1">
        <v>88</v>
      </c>
      <c r="C8" s="1" t="s">
        <v>66</v>
      </c>
      <c r="D8" s="52">
        <v>250</v>
      </c>
      <c r="E8" s="18">
        <v>1.77</v>
      </c>
      <c r="F8" s="18">
        <v>4.95</v>
      </c>
      <c r="G8" s="18">
        <v>7.9</v>
      </c>
      <c r="H8" s="38">
        <f>E8*4+F8*9+G8*4</f>
        <v>83.23</v>
      </c>
      <c r="I8" s="18">
        <v>0.06</v>
      </c>
      <c r="J8" s="18">
        <v>0.05</v>
      </c>
      <c r="K8" s="18">
        <v>15.78</v>
      </c>
      <c r="L8" s="18">
        <v>0</v>
      </c>
      <c r="M8" s="18">
        <v>0.5</v>
      </c>
      <c r="N8" s="18">
        <v>49.25</v>
      </c>
      <c r="O8" s="18">
        <v>49</v>
      </c>
      <c r="P8" s="18">
        <v>22.13</v>
      </c>
      <c r="Q8" s="37">
        <v>0.83</v>
      </c>
      <c r="R8" s="95">
        <v>0.56000000000000005</v>
      </c>
      <c r="S8" s="119">
        <v>0.01</v>
      </c>
    </row>
    <row r="9" spans="1:38" ht="15" customHeight="1" x14ac:dyDescent="0.35">
      <c r="A9" s="19"/>
      <c r="B9" s="1">
        <v>260</v>
      </c>
      <c r="C9" s="1" t="s">
        <v>109</v>
      </c>
      <c r="D9" s="52">
        <v>80</v>
      </c>
      <c r="E9" s="38">
        <v>11.64</v>
      </c>
      <c r="F9" s="38">
        <v>13.43</v>
      </c>
      <c r="G9" s="38">
        <v>2.2999999999999998</v>
      </c>
      <c r="H9" s="38">
        <f>E9*4+F9*9+G9*4</f>
        <v>176.63</v>
      </c>
      <c r="I9" s="38">
        <v>2.4E-2</v>
      </c>
      <c r="J9" s="38">
        <v>0.08</v>
      </c>
      <c r="K9" s="38">
        <v>0.73</v>
      </c>
      <c r="L9" s="38">
        <v>0</v>
      </c>
      <c r="M9" s="95">
        <v>0.3</v>
      </c>
      <c r="N9" s="38">
        <v>17.440000000000001</v>
      </c>
      <c r="O9" s="38">
        <v>123.32</v>
      </c>
      <c r="P9" s="38">
        <v>17.600000000000001</v>
      </c>
      <c r="Q9" s="39">
        <v>2.44</v>
      </c>
      <c r="R9" s="105">
        <v>3.26</v>
      </c>
      <c r="S9" s="119">
        <v>0.03</v>
      </c>
    </row>
    <row r="10" spans="1:38" s="47" customFormat="1" ht="15" customHeight="1" x14ac:dyDescent="0.35">
      <c r="A10" s="20"/>
      <c r="B10" s="2"/>
      <c r="C10" s="1" t="s">
        <v>160</v>
      </c>
      <c r="D10" s="53">
        <v>150</v>
      </c>
      <c r="E10" s="21">
        <v>3.2</v>
      </c>
      <c r="F10" s="21">
        <v>5.2</v>
      </c>
      <c r="G10" s="21">
        <v>20.8</v>
      </c>
      <c r="H10" s="38">
        <f>E10*4+F10*9+G10*4</f>
        <v>142.80000000000001</v>
      </c>
      <c r="I10" s="21">
        <v>0.06</v>
      </c>
      <c r="J10" s="21">
        <v>0.02</v>
      </c>
      <c r="K10" s="21">
        <v>0</v>
      </c>
      <c r="L10" s="21">
        <v>0</v>
      </c>
      <c r="M10" s="95">
        <f>0.68*0.46</f>
        <v>0.31280000000000002</v>
      </c>
      <c r="N10" s="21">
        <v>26.82</v>
      </c>
      <c r="O10" s="21">
        <v>111.2</v>
      </c>
      <c r="P10" s="21">
        <v>15.99</v>
      </c>
      <c r="Q10" s="21">
        <v>0.57999999999999996</v>
      </c>
      <c r="R10" s="97">
        <v>0</v>
      </c>
      <c r="S10" s="119">
        <v>0</v>
      </c>
    </row>
    <row r="11" spans="1:38" s="110" customFormat="1" ht="15" customHeight="1" x14ac:dyDescent="0.35">
      <c r="A11" s="96"/>
      <c r="B11" s="104">
        <v>392</v>
      </c>
      <c r="C11" s="86" t="s">
        <v>125</v>
      </c>
      <c r="D11" s="113">
        <v>200</v>
      </c>
      <c r="E11" s="99">
        <v>1.1000000000000001</v>
      </c>
      <c r="F11" s="99">
        <v>0.9</v>
      </c>
      <c r="G11" s="99">
        <v>12.56</v>
      </c>
      <c r="H11" s="99">
        <f t="shared" ref="H11" si="0">E11*4+F11*9+G11*4</f>
        <v>62.74</v>
      </c>
      <c r="I11" s="99">
        <v>0</v>
      </c>
      <c r="J11" s="99">
        <v>0</v>
      </c>
      <c r="K11" s="99">
        <v>0.03</v>
      </c>
      <c r="L11" s="99">
        <v>0</v>
      </c>
      <c r="M11" s="109">
        <v>0</v>
      </c>
      <c r="N11" s="99">
        <v>11.1</v>
      </c>
      <c r="O11" s="99">
        <v>2.8</v>
      </c>
      <c r="P11" s="99">
        <v>1.4</v>
      </c>
      <c r="Q11" s="107">
        <v>0.28000000000000003</v>
      </c>
      <c r="R11" s="99">
        <v>0</v>
      </c>
      <c r="S11" s="121">
        <v>0</v>
      </c>
    </row>
    <row r="12" spans="1:38" ht="15" customHeight="1" x14ac:dyDescent="0.35">
      <c r="A12" s="20"/>
      <c r="B12" s="1"/>
      <c r="C12" s="1" t="s">
        <v>53</v>
      </c>
      <c r="D12" s="52">
        <v>60</v>
      </c>
      <c r="E12" s="21">
        <f>2.7*60/40</f>
        <v>4.05</v>
      </c>
      <c r="F12" s="21">
        <f>0.34*60/40</f>
        <v>0.51</v>
      </c>
      <c r="G12" s="21">
        <f>20.06*60/40</f>
        <v>30.089999999999996</v>
      </c>
      <c r="H12" s="38">
        <f t="shared" ref="H12:H13" si="1">E12*4+F12*9+G12*4</f>
        <v>141.14999999999998</v>
      </c>
      <c r="I12" s="21">
        <f>0.11*0.6</f>
        <v>6.6000000000000003E-2</v>
      </c>
      <c r="J12" s="21">
        <f>0.03*0.6</f>
        <v>1.7999999999999999E-2</v>
      </c>
      <c r="K12" s="21">
        <v>0</v>
      </c>
      <c r="L12" s="21">
        <v>0</v>
      </c>
      <c r="M12" s="21">
        <f>1.1*0.6</f>
        <v>0.66</v>
      </c>
      <c r="N12" s="21">
        <f>20*0.6</f>
        <v>12</v>
      </c>
      <c r="O12" s="21">
        <f>65*0.6</f>
        <v>39</v>
      </c>
      <c r="P12" s="21">
        <f>14*0.6</f>
        <v>8.4</v>
      </c>
      <c r="Q12" s="21">
        <f>1.1*0.6</f>
        <v>0.66</v>
      </c>
      <c r="R12" s="97">
        <v>0</v>
      </c>
      <c r="S12" s="119">
        <v>0</v>
      </c>
    </row>
    <row r="13" spans="1:38" ht="15" customHeight="1" x14ac:dyDescent="0.35">
      <c r="A13" s="20"/>
      <c r="B13" s="1"/>
      <c r="C13" s="1" t="s">
        <v>158</v>
      </c>
      <c r="D13" s="52">
        <v>20</v>
      </c>
      <c r="E13" s="38">
        <v>1.33</v>
      </c>
      <c r="F13" s="38">
        <v>0.24</v>
      </c>
      <c r="G13" s="38">
        <v>8.3699999999999992</v>
      </c>
      <c r="H13" s="38">
        <f t="shared" si="1"/>
        <v>40.959999999999994</v>
      </c>
      <c r="I13" s="38">
        <v>0.11</v>
      </c>
      <c r="J13" s="38">
        <v>7.0000000000000007E-2</v>
      </c>
      <c r="K13" s="38">
        <v>0.14000000000000001</v>
      </c>
      <c r="L13" s="38">
        <v>0</v>
      </c>
      <c r="M13" s="38">
        <v>0.11</v>
      </c>
      <c r="N13" s="38">
        <v>25.55</v>
      </c>
      <c r="O13" s="38">
        <v>43.75</v>
      </c>
      <c r="P13" s="38">
        <v>14</v>
      </c>
      <c r="Q13" s="39">
        <v>0.98</v>
      </c>
      <c r="R13" s="105">
        <v>0</v>
      </c>
      <c r="S13" s="119">
        <v>0.02</v>
      </c>
    </row>
    <row r="14" spans="1:38" ht="15" customHeight="1" x14ac:dyDescent="0.35">
      <c r="A14" s="20"/>
      <c r="B14" s="1"/>
      <c r="C14" s="1" t="s">
        <v>161</v>
      </c>
      <c r="D14" s="52">
        <v>120</v>
      </c>
      <c r="E14" s="21">
        <v>1.08</v>
      </c>
      <c r="F14" s="21">
        <v>0.12</v>
      </c>
      <c r="G14" s="21">
        <v>10.8</v>
      </c>
      <c r="H14" s="38">
        <f>E14*4+F14*9+G14*4</f>
        <v>48.6</v>
      </c>
      <c r="I14" s="21">
        <v>0.03</v>
      </c>
      <c r="J14" s="21">
        <v>0.06</v>
      </c>
      <c r="K14" s="21">
        <v>12</v>
      </c>
      <c r="L14" s="21">
        <v>0</v>
      </c>
      <c r="M14" s="21">
        <v>1.32</v>
      </c>
      <c r="N14" s="21">
        <v>33.6</v>
      </c>
      <c r="O14" s="21">
        <v>31.2</v>
      </c>
      <c r="P14" s="21">
        <v>9.6</v>
      </c>
      <c r="Q14" s="21">
        <v>0.84</v>
      </c>
      <c r="R14" s="97">
        <v>0.09</v>
      </c>
      <c r="S14" s="119">
        <v>0</v>
      </c>
    </row>
    <row r="15" spans="1:38" ht="15" customHeight="1" x14ac:dyDescent="0.35">
      <c r="A15" s="20"/>
      <c r="B15" s="1"/>
      <c r="C15" s="83" t="s">
        <v>156</v>
      </c>
      <c r="D15" s="84">
        <v>150</v>
      </c>
      <c r="E15" s="32">
        <v>0.75</v>
      </c>
      <c r="F15" s="32">
        <v>0</v>
      </c>
      <c r="G15" s="32">
        <v>15.15</v>
      </c>
      <c r="H15" s="32">
        <f>E15*4+F15*9+G15*4</f>
        <v>63.6</v>
      </c>
      <c r="I15" s="21">
        <v>1.4999999999999999E-2</v>
      </c>
      <c r="J15" s="21">
        <v>1.4999999999999999E-2</v>
      </c>
      <c r="K15" s="21">
        <v>3</v>
      </c>
      <c r="L15" s="21">
        <v>0</v>
      </c>
      <c r="M15" s="21">
        <v>0.15</v>
      </c>
      <c r="N15" s="21">
        <v>10.5</v>
      </c>
      <c r="O15" s="21">
        <v>10.5</v>
      </c>
      <c r="P15" s="21">
        <v>6</v>
      </c>
      <c r="Q15" s="21">
        <v>2.1</v>
      </c>
      <c r="R15" s="97">
        <v>0</v>
      </c>
      <c r="S15" s="119">
        <v>0</v>
      </c>
    </row>
    <row r="16" spans="1:38" ht="15" customHeight="1" x14ac:dyDescent="0.35">
      <c r="B16" s="3"/>
      <c r="C16" s="4" t="s">
        <v>15</v>
      </c>
      <c r="D16" s="54">
        <f t="shared" ref="D16:S16" si="2">SUM(D8:D15)</f>
        <v>1030</v>
      </c>
      <c r="E16" s="24">
        <f t="shared" si="2"/>
        <v>24.92</v>
      </c>
      <c r="F16" s="98">
        <f t="shared" si="2"/>
        <v>25.349999999999998</v>
      </c>
      <c r="G16" s="98">
        <f t="shared" si="2"/>
        <v>107.97000000000001</v>
      </c>
      <c r="H16" s="98">
        <f t="shared" si="2"/>
        <v>759.71</v>
      </c>
      <c r="I16" s="98">
        <f t="shared" si="2"/>
        <v>0.36499999999999999</v>
      </c>
      <c r="J16" s="98">
        <f t="shared" si="2"/>
        <v>0.313</v>
      </c>
      <c r="K16" s="98">
        <f t="shared" si="2"/>
        <v>31.68</v>
      </c>
      <c r="L16" s="98">
        <f t="shared" si="2"/>
        <v>0</v>
      </c>
      <c r="M16" s="98">
        <f t="shared" si="2"/>
        <v>3.3528000000000002</v>
      </c>
      <c r="N16" s="98">
        <f t="shared" si="2"/>
        <v>186.26</v>
      </c>
      <c r="O16" s="98">
        <f t="shared" si="2"/>
        <v>410.77</v>
      </c>
      <c r="P16" s="98">
        <f t="shared" si="2"/>
        <v>95.12</v>
      </c>
      <c r="Q16" s="98">
        <f t="shared" si="2"/>
        <v>8.7099999999999991</v>
      </c>
      <c r="R16" s="98">
        <f t="shared" si="2"/>
        <v>3.9099999999999997</v>
      </c>
      <c r="S16" s="98">
        <f t="shared" si="2"/>
        <v>0.06</v>
      </c>
    </row>
    <row r="17" spans="1:19" ht="15" customHeight="1" x14ac:dyDescent="0.35">
      <c r="C17" s="25"/>
      <c r="D17" s="56"/>
      <c r="E17" s="18"/>
      <c r="F17" s="18"/>
      <c r="G17" s="18"/>
      <c r="R17" s="95"/>
      <c r="S17" s="119"/>
    </row>
    <row r="18" spans="1:19" ht="15" customHeight="1" x14ac:dyDescent="0.35">
      <c r="A18" s="79"/>
      <c r="B18" s="235" t="s">
        <v>147</v>
      </c>
      <c r="C18" s="236"/>
      <c r="D18" s="80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118"/>
      <c r="S18" s="120"/>
    </row>
    <row r="19" spans="1:19" ht="15" customHeight="1" x14ac:dyDescent="0.35">
      <c r="A19" s="20"/>
      <c r="B19" s="12"/>
      <c r="C19" s="1" t="s">
        <v>157</v>
      </c>
      <c r="D19" s="1">
        <v>60</v>
      </c>
      <c r="E19" s="21">
        <v>0.42</v>
      </c>
      <c r="F19" s="21">
        <v>0.06</v>
      </c>
      <c r="G19" s="21">
        <v>1.1399999999999999</v>
      </c>
      <c r="H19" s="21">
        <f>E19*4+F19*9+G19*4</f>
        <v>6.7799999999999994</v>
      </c>
      <c r="I19" s="21">
        <v>2.4E-2</v>
      </c>
      <c r="J19" s="21">
        <v>1.2E-2</v>
      </c>
      <c r="K19" s="21">
        <v>2.94</v>
      </c>
      <c r="L19" s="21">
        <v>0</v>
      </c>
      <c r="M19" s="21">
        <v>0</v>
      </c>
      <c r="N19" s="21">
        <v>10.199999999999999</v>
      </c>
      <c r="O19" s="21">
        <v>18</v>
      </c>
      <c r="P19" s="21">
        <v>8.4</v>
      </c>
      <c r="Q19" s="21">
        <v>0.3</v>
      </c>
      <c r="R19" s="97">
        <v>0.12</v>
      </c>
      <c r="S19" s="119">
        <v>0</v>
      </c>
    </row>
    <row r="20" spans="1:19" ht="15" customHeight="1" x14ac:dyDescent="0.35">
      <c r="A20" s="20"/>
      <c r="B20" s="1">
        <v>98</v>
      </c>
      <c r="C20" s="1" t="s">
        <v>52</v>
      </c>
      <c r="D20" s="52">
        <v>250</v>
      </c>
      <c r="E20" s="38">
        <v>1.48</v>
      </c>
      <c r="F20" s="38">
        <v>4.92</v>
      </c>
      <c r="G20" s="38">
        <v>6.09</v>
      </c>
      <c r="H20" s="21">
        <f t="shared" ref="H20:H25" si="3">E20*4+F20*9+G20*4</f>
        <v>74.56</v>
      </c>
      <c r="I20" s="38">
        <v>0.04</v>
      </c>
      <c r="J20" s="38">
        <v>0.03</v>
      </c>
      <c r="K20" s="38">
        <v>9.8800000000000008</v>
      </c>
      <c r="L20" s="38">
        <v>0</v>
      </c>
      <c r="M20" s="38">
        <v>0.6</v>
      </c>
      <c r="N20" s="38">
        <v>35.880000000000003</v>
      </c>
      <c r="O20" s="38">
        <v>33.630000000000003</v>
      </c>
      <c r="P20" s="38">
        <v>14.18</v>
      </c>
      <c r="Q20" s="39">
        <v>0.57999999999999996</v>
      </c>
      <c r="R20" s="105">
        <v>0.85</v>
      </c>
      <c r="S20" s="119">
        <v>0.03</v>
      </c>
    </row>
    <row r="21" spans="1:19" ht="15" customHeight="1" x14ac:dyDescent="0.35">
      <c r="A21" s="20"/>
      <c r="B21" s="1">
        <v>227</v>
      </c>
      <c r="C21" s="1" t="s">
        <v>117</v>
      </c>
      <c r="D21" s="52">
        <v>70</v>
      </c>
      <c r="E21" s="21">
        <v>12.27</v>
      </c>
      <c r="F21" s="21">
        <v>5.32</v>
      </c>
      <c r="G21" s="21">
        <v>0.56999999999999995</v>
      </c>
      <c r="H21" s="21">
        <f t="shared" si="3"/>
        <v>99.240000000000009</v>
      </c>
      <c r="I21" s="21">
        <v>0.04</v>
      </c>
      <c r="J21" s="21">
        <v>7.0000000000000007E-2</v>
      </c>
      <c r="K21" s="21">
        <v>1.2</v>
      </c>
      <c r="L21" s="21">
        <v>0.31</v>
      </c>
      <c r="M21" s="21">
        <v>1.45</v>
      </c>
      <c r="N21" s="21">
        <v>27.6</v>
      </c>
      <c r="O21" s="21">
        <v>116.5</v>
      </c>
      <c r="P21" s="21">
        <v>13.44</v>
      </c>
      <c r="Q21" s="21">
        <v>0.378</v>
      </c>
      <c r="R21" s="97">
        <v>0.26</v>
      </c>
      <c r="S21" s="119">
        <v>0.17</v>
      </c>
    </row>
    <row r="22" spans="1:19" ht="15" customHeight="1" x14ac:dyDescent="0.35">
      <c r="A22" s="20"/>
      <c r="B22" s="1">
        <v>312</v>
      </c>
      <c r="C22" s="1" t="s">
        <v>54</v>
      </c>
      <c r="D22" s="52">
        <v>150</v>
      </c>
      <c r="E22" s="18">
        <v>3.07</v>
      </c>
      <c r="F22" s="18">
        <v>4.8</v>
      </c>
      <c r="G22" s="18">
        <v>20.440000000000001</v>
      </c>
      <c r="H22" s="21">
        <f t="shared" si="3"/>
        <v>137.24</v>
      </c>
      <c r="I22" s="18">
        <v>0.14000000000000001</v>
      </c>
      <c r="J22" s="18">
        <v>0.11</v>
      </c>
      <c r="K22" s="18">
        <v>18.16</v>
      </c>
      <c r="L22" s="18">
        <v>0</v>
      </c>
      <c r="M22" s="18">
        <v>0.09</v>
      </c>
      <c r="N22" s="18">
        <v>36.97</v>
      </c>
      <c r="O22" s="18">
        <v>86.59</v>
      </c>
      <c r="P22" s="18">
        <v>27.75</v>
      </c>
      <c r="Q22" s="37">
        <v>1.01</v>
      </c>
      <c r="R22" s="95">
        <v>0.45</v>
      </c>
      <c r="S22" s="119">
        <v>7.0000000000000001E-3</v>
      </c>
    </row>
    <row r="23" spans="1:19" ht="15" customHeight="1" x14ac:dyDescent="0.35">
      <c r="A23" s="20"/>
      <c r="B23" s="1">
        <v>349</v>
      </c>
      <c r="C23" s="1" t="s">
        <v>32</v>
      </c>
      <c r="D23" s="52">
        <v>200</v>
      </c>
      <c r="E23" s="38">
        <v>0.66</v>
      </c>
      <c r="F23" s="38">
        <v>0.09</v>
      </c>
      <c r="G23" s="38">
        <v>32.01</v>
      </c>
      <c r="H23" s="21">
        <f t="shared" si="3"/>
        <v>131.48999999999998</v>
      </c>
      <c r="I23" s="38">
        <v>0.02</v>
      </c>
      <c r="J23" s="38">
        <v>0.02</v>
      </c>
      <c r="K23" s="38">
        <v>0.73</v>
      </c>
      <c r="L23" s="38">
        <v>0</v>
      </c>
      <c r="M23" s="38">
        <v>0</v>
      </c>
      <c r="N23" s="38">
        <v>32.479999999999997</v>
      </c>
      <c r="O23" s="38">
        <v>23.44</v>
      </c>
      <c r="P23" s="38">
        <v>17.46</v>
      </c>
      <c r="Q23" s="39">
        <v>0.69</v>
      </c>
      <c r="R23" s="105">
        <v>0</v>
      </c>
      <c r="S23" s="119">
        <v>0</v>
      </c>
    </row>
    <row r="24" spans="1:19" ht="15.75" customHeight="1" x14ac:dyDescent="0.35">
      <c r="A24" s="20"/>
      <c r="B24" s="1"/>
      <c r="C24" s="1" t="s">
        <v>53</v>
      </c>
      <c r="D24" s="52">
        <v>40</v>
      </c>
      <c r="E24" s="21">
        <v>2.7</v>
      </c>
      <c r="F24" s="21">
        <v>0.34</v>
      </c>
      <c r="G24" s="21">
        <v>20.059999999999999</v>
      </c>
      <c r="H24" s="21">
        <f t="shared" si="3"/>
        <v>94.1</v>
      </c>
      <c r="I24" s="21">
        <v>0.04</v>
      </c>
      <c r="J24" s="21">
        <v>0.01</v>
      </c>
      <c r="K24" s="21">
        <v>0</v>
      </c>
      <c r="L24" s="21">
        <v>0</v>
      </c>
      <c r="M24" s="21">
        <v>0.44</v>
      </c>
      <c r="N24" s="21">
        <v>8</v>
      </c>
      <c r="O24" s="21">
        <v>26</v>
      </c>
      <c r="P24" s="21">
        <v>5.6</v>
      </c>
      <c r="Q24" s="21">
        <v>0.44</v>
      </c>
      <c r="R24" s="97">
        <v>0</v>
      </c>
      <c r="S24" s="119">
        <v>0</v>
      </c>
    </row>
    <row r="25" spans="1:19" ht="15" customHeight="1" x14ac:dyDescent="0.35">
      <c r="A25" s="20"/>
      <c r="B25" s="1"/>
      <c r="C25" s="1" t="s">
        <v>158</v>
      </c>
      <c r="D25" s="52">
        <v>40</v>
      </c>
      <c r="E25" s="18">
        <v>2.66</v>
      </c>
      <c r="F25" s="18">
        <v>0.48</v>
      </c>
      <c r="G25" s="18">
        <v>16.739999999999998</v>
      </c>
      <c r="H25" s="21">
        <f t="shared" si="3"/>
        <v>81.919999999999987</v>
      </c>
      <c r="I25" s="18">
        <v>0.22</v>
      </c>
      <c r="J25" s="18">
        <v>0.14000000000000001</v>
      </c>
      <c r="K25" s="18">
        <v>0.28000000000000003</v>
      </c>
      <c r="L25" s="18">
        <v>0</v>
      </c>
      <c r="M25" s="18">
        <v>0.22</v>
      </c>
      <c r="N25" s="18">
        <v>51.1</v>
      </c>
      <c r="O25" s="18">
        <v>87.5</v>
      </c>
      <c r="P25" s="18">
        <v>28</v>
      </c>
      <c r="Q25" s="37">
        <v>1.96</v>
      </c>
      <c r="R25" s="95">
        <v>0</v>
      </c>
      <c r="S25" s="119">
        <v>0.04</v>
      </c>
    </row>
    <row r="26" spans="1:19" ht="15" customHeight="1" x14ac:dyDescent="0.35">
      <c r="B26" s="1"/>
      <c r="C26" s="1" t="s">
        <v>159</v>
      </c>
      <c r="D26" s="63">
        <v>200</v>
      </c>
      <c r="E26" s="25">
        <v>5.8</v>
      </c>
      <c r="F26" s="25">
        <v>5</v>
      </c>
      <c r="G26" s="25">
        <v>9.6</v>
      </c>
      <c r="H26" s="25">
        <v>107</v>
      </c>
      <c r="I26" s="25">
        <v>0.08</v>
      </c>
      <c r="J26" s="25">
        <v>0.3</v>
      </c>
      <c r="K26" s="25">
        <v>2.6</v>
      </c>
      <c r="L26" s="25">
        <v>0.4</v>
      </c>
      <c r="M26" s="25">
        <v>0</v>
      </c>
      <c r="N26" s="25">
        <v>240</v>
      </c>
      <c r="O26" s="25">
        <v>180</v>
      </c>
      <c r="P26" s="25">
        <v>28</v>
      </c>
      <c r="Q26" s="40">
        <v>0.2</v>
      </c>
      <c r="R26" s="99">
        <v>0</v>
      </c>
      <c r="S26" s="119">
        <v>0</v>
      </c>
    </row>
    <row r="27" spans="1:19" ht="15" customHeight="1" x14ac:dyDescent="0.35">
      <c r="B27" s="23"/>
      <c r="C27" s="30" t="s">
        <v>15</v>
      </c>
      <c r="D27" s="59">
        <f t="shared" ref="D27:S27" si="4">SUM(D19:D26)</f>
        <v>1010</v>
      </c>
      <c r="E27" s="24">
        <f t="shared" si="4"/>
        <v>29.06</v>
      </c>
      <c r="F27" s="24">
        <f t="shared" si="4"/>
        <v>21.01</v>
      </c>
      <c r="G27" s="24">
        <f t="shared" si="4"/>
        <v>106.64999999999999</v>
      </c>
      <c r="H27" s="24">
        <f t="shared" si="4"/>
        <v>732.33</v>
      </c>
      <c r="I27" s="24">
        <f t="shared" si="4"/>
        <v>0.60399999999999998</v>
      </c>
      <c r="J27" s="24">
        <f t="shared" si="4"/>
        <v>0.69199999999999995</v>
      </c>
      <c r="K27" s="24">
        <f t="shared" si="4"/>
        <v>35.79</v>
      </c>
      <c r="L27" s="24">
        <f t="shared" si="4"/>
        <v>0.71</v>
      </c>
      <c r="M27" s="24">
        <f t="shared" si="4"/>
        <v>2.8</v>
      </c>
      <c r="N27" s="24">
        <f t="shared" si="4"/>
        <v>442.23</v>
      </c>
      <c r="O27" s="24">
        <f t="shared" si="4"/>
        <v>571.66000000000008</v>
      </c>
      <c r="P27" s="24">
        <f t="shared" si="4"/>
        <v>142.82999999999998</v>
      </c>
      <c r="Q27" s="24">
        <f t="shared" si="4"/>
        <v>5.5579999999999998</v>
      </c>
      <c r="R27" s="98">
        <f t="shared" si="4"/>
        <v>1.68</v>
      </c>
      <c r="S27" s="98">
        <f t="shared" si="4"/>
        <v>0.24700000000000003</v>
      </c>
    </row>
    <row r="28" spans="1:19" ht="15" customHeight="1" x14ac:dyDescent="0.35">
      <c r="A28" s="25"/>
      <c r="B28" s="26"/>
      <c r="C28" s="27"/>
      <c r="D28" s="5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100"/>
      <c r="S28" s="100"/>
    </row>
    <row r="29" spans="1:19" ht="15" customHeight="1" x14ac:dyDescent="0.35">
      <c r="C29" s="25"/>
      <c r="D29" s="56"/>
      <c r="E29" s="18"/>
      <c r="F29" s="18"/>
      <c r="G29" s="18"/>
      <c r="R29" s="95"/>
      <c r="S29" s="119"/>
    </row>
    <row r="30" spans="1:19" ht="15" customHeight="1" x14ac:dyDescent="0.35">
      <c r="A30" s="29"/>
      <c r="B30" s="231" t="s">
        <v>148</v>
      </c>
      <c r="C30" s="232"/>
      <c r="D30" s="57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94"/>
      <c r="S30" s="94"/>
    </row>
    <row r="31" spans="1:19" ht="15" customHeight="1" x14ac:dyDescent="0.35">
      <c r="B31" s="7">
        <v>104</v>
      </c>
      <c r="C31" s="8" t="s">
        <v>104</v>
      </c>
      <c r="D31" s="91" t="s">
        <v>173</v>
      </c>
      <c r="E31" s="18">
        <f>2.19+3.99</f>
        <v>6.18</v>
      </c>
      <c r="F31" s="18">
        <f>2.78+2.74</f>
        <v>5.52</v>
      </c>
      <c r="G31" s="18">
        <f>15.39+0.15</f>
        <v>15.540000000000001</v>
      </c>
      <c r="H31" s="18">
        <f>E31*4+F31*9+G31*4</f>
        <v>136.56</v>
      </c>
      <c r="I31" s="18">
        <v>0.12</v>
      </c>
      <c r="J31" s="18">
        <v>7.0000000000000007E-2</v>
      </c>
      <c r="K31" s="18">
        <v>11.07</v>
      </c>
      <c r="L31" s="18">
        <v>0</v>
      </c>
      <c r="M31" s="18">
        <v>0.5</v>
      </c>
      <c r="N31" s="18">
        <v>29.7</v>
      </c>
      <c r="O31" s="18">
        <v>72.22</v>
      </c>
      <c r="P31" s="18">
        <v>29.6</v>
      </c>
      <c r="Q31" s="37">
        <v>1.1499999999999999</v>
      </c>
      <c r="R31" s="95">
        <v>1.25</v>
      </c>
      <c r="S31" s="119">
        <v>7.0000000000000007E-2</v>
      </c>
    </row>
    <row r="32" spans="1:19" ht="15" customHeight="1" x14ac:dyDescent="0.35">
      <c r="A32" s="20"/>
      <c r="B32" s="5">
        <v>223</v>
      </c>
      <c r="C32" s="5" t="s">
        <v>30</v>
      </c>
      <c r="D32" s="58">
        <v>185</v>
      </c>
      <c r="E32" s="42">
        <v>20.87</v>
      </c>
      <c r="F32" s="42">
        <v>14.36</v>
      </c>
      <c r="G32" s="42">
        <v>32.35</v>
      </c>
      <c r="H32" s="18">
        <f t="shared" ref="H32:H37" si="5">E32*4+F32*9+G32*4</f>
        <v>342.12</v>
      </c>
      <c r="I32" s="42">
        <v>7.0000000000000007E-2</v>
      </c>
      <c r="J32" s="42">
        <v>0.31</v>
      </c>
      <c r="K32" s="42">
        <v>0.94</v>
      </c>
      <c r="L32" s="42">
        <v>0.88</v>
      </c>
      <c r="M32" s="105">
        <v>0.4</v>
      </c>
      <c r="N32" s="42">
        <v>184.9</v>
      </c>
      <c r="O32" s="42">
        <v>256.20999999999998</v>
      </c>
      <c r="P32" s="42">
        <v>29.3</v>
      </c>
      <c r="Q32" s="42">
        <v>1.34</v>
      </c>
      <c r="R32" s="109">
        <v>1.08</v>
      </c>
      <c r="S32" s="119">
        <v>0.06</v>
      </c>
    </row>
    <row r="33" spans="1:19" s="47" customFormat="1" ht="15" customHeight="1" x14ac:dyDescent="0.35">
      <c r="A33" s="20"/>
      <c r="B33" s="5"/>
      <c r="C33" s="1" t="s">
        <v>113</v>
      </c>
      <c r="D33" s="1">
        <v>35</v>
      </c>
      <c r="E33" s="18">
        <v>0.49</v>
      </c>
      <c r="F33" s="18">
        <v>1.75</v>
      </c>
      <c r="G33" s="18">
        <f>2.05+9.98</f>
        <v>12.030000000000001</v>
      </c>
      <c r="H33" s="21">
        <f t="shared" si="5"/>
        <v>65.830000000000013</v>
      </c>
      <c r="I33" s="18">
        <v>0.01</v>
      </c>
      <c r="J33" s="18">
        <v>0.01</v>
      </c>
      <c r="K33" s="18">
        <v>0.01</v>
      </c>
      <c r="L33" s="18">
        <v>0.01</v>
      </c>
      <c r="M33" s="105">
        <v>0</v>
      </c>
      <c r="N33" s="18">
        <f>9.55+0.3</f>
        <v>9.8500000000000014</v>
      </c>
      <c r="O33" s="18">
        <v>7.95</v>
      </c>
      <c r="P33" s="18">
        <v>1.84</v>
      </c>
      <c r="Q33" s="37">
        <f>0.07+0.03</f>
        <v>0.1</v>
      </c>
      <c r="R33" s="95">
        <v>0.08</v>
      </c>
      <c r="S33" s="121">
        <v>0.02</v>
      </c>
    </row>
    <row r="34" spans="1:19" ht="15" customHeight="1" x14ac:dyDescent="0.35">
      <c r="A34" s="20"/>
      <c r="B34" s="5"/>
      <c r="C34" s="6" t="s">
        <v>116</v>
      </c>
      <c r="D34" s="6">
        <v>200</v>
      </c>
      <c r="E34" s="42">
        <v>0.52</v>
      </c>
      <c r="F34" s="42">
        <v>0.18</v>
      </c>
      <c r="G34" s="42">
        <v>28.86</v>
      </c>
      <c r="H34" s="18">
        <f t="shared" si="5"/>
        <v>119.14</v>
      </c>
      <c r="I34" s="42">
        <v>1.4E-2</v>
      </c>
      <c r="J34" s="42">
        <v>1.7999999999999999E-2</v>
      </c>
      <c r="K34" s="42">
        <v>27.6</v>
      </c>
      <c r="L34" s="42">
        <v>0</v>
      </c>
      <c r="M34" s="42">
        <v>0</v>
      </c>
      <c r="N34" s="42">
        <v>23.7</v>
      </c>
      <c r="O34" s="42">
        <v>18.399999999999999</v>
      </c>
      <c r="P34" s="42">
        <v>13.4</v>
      </c>
      <c r="Q34" s="42">
        <v>0.71199999999999997</v>
      </c>
      <c r="R34" s="109">
        <v>0.01</v>
      </c>
      <c r="S34" s="119">
        <v>0</v>
      </c>
    </row>
    <row r="35" spans="1:19" ht="15" customHeight="1" x14ac:dyDescent="0.35">
      <c r="A35" s="20"/>
      <c r="B35" s="5"/>
      <c r="C35" s="1" t="s">
        <v>53</v>
      </c>
      <c r="D35" s="58">
        <v>40</v>
      </c>
      <c r="E35" s="41">
        <v>2.7</v>
      </c>
      <c r="F35" s="41">
        <v>0.34</v>
      </c>
      <c r="G35" s="41">
        <v>20.059999999999999</v>
      </c>
      <c r="H35" s="18">
        <f t="shared" si="5"/>
        <v>94.1</v>
      </c>
      <c r="I35" s="41">
        <v>0.04</v>
      </c>
      <c r="J35" s="41">
        <v>0.01</v>
      </c>
      <c r="K35" s="41">
        <v>0</v>
      </c>
      <c r="L35" s="41">
        <v>0</v>
      </c>
      <c r="M35" s="41">
        <v>0.44</v>
      </c>
      <c r="N35" s="41">
        <v>8</v>
      </c>
      <c r="O35" s="41">
        <v>26</v>
      </c>
      <c r="P35" s="41">
        <v>5.6</v>
      </c>
      <c r="Q35" s="41">
        <v>0.44</v>
      </c>
      <c r="R35" s="108">
        <v>0</v>
      </c>
      <c r="S35" s="119">
        <v>0</v>
      </c>
    </row>
    <row r="36" spans="1:19" ht="15" customHeight="1" x14ac:dyDescent="0.35">
      <c r="A36" s="20"/>
      <c r="B36" s="1"/>
      <c r="C36" s="1" t="s">
        <v>158</v>
      </c>
      <c r="D36" s="52">
        <v>40</v>
      </c>
      <c r="E36" s="18">
        <v>2.66</v>
      </c>
      <c r="F36" s="18">
        <v>0.48</v>
      </c>
      <c r="G36" s="18">
        <v>16.739999999999998</v>
      </c>
      <c r="H36" s="18">
        <f t="shared" si="5"/>
        <v>81.919999999999987</v>
      </c>
      <c r="I36" s="18">
        <v>0.22</v>
      </c>
      <c r="J36" s="18">
        <v>0.14000000000000001</v>
      </c>
      <c r="K36" s="18">
        <v>0.28000000000000003</v>
      </c>
      <c r="L36" s="18">
        <v>0</v>
      </c>
      <c r="M36" s="18">
        <v>0.22</v>
      </c>
      <c r="N36" s="18">
        <v>51.1</v>
      </c>
      <c r="O36" s="18">
        <v>87.5</v>
      </c>
      <c r="P36" s="18">
        <v>28</v>
      </c>
      <c r="Q36" s="37">
        <v>1.96</v>
      </c>
      <c r="R36" s="95">
        <v>0</v>
      </c>
      <c r="S36" s="119">
        <v>0.04</v>
      </c>
    </row>
    <row r="37" spans="1:19" s="85" customFormat="1" ht="15" customHeight="1" x14ac:dyDescent="0.35">
      <c r="A37" s="96"/>
      <c r="B37" s="86"/>
      <c r="C37" s="86" t="s">
        <v>171</v>
      </c>
      <c r="D37" s="113">
        <v>180</v>
      </c>
      <c r="E37" s="95">
        <v>4.37</v>
      </c>
      <c r="F37" s="95">
        <f>2.7*1.8</f>
        <v>4.8600000000000003</v>
      </c>
      <c r="G37" s="95">
        <v>7.1749999999999998</v>
      </c>
      <c r="H37" s="95">
        <f t="shared" si="5"/>
        <v>89.92</v>
      </c>
      <c r="I37" s="95">
        <v>3.5000000000000003E-2</v>
      </c>
      <c r="J37" s="95">
        <v>0.245</v>
      </c>
      <c r="K37" s="95">
        <v>0.52</v>
      </c>
      <c r="L37" s="95">
        <v>0.35</v>
      </c>
      <c r="M37" s="95">
        <v>0</v>
      </c>
      <c r="N37" s="95">
        <v>217</v>
      </c>
      <c r="O37" s="95">
        <v>57.96</v>
      </c>
      <c r="P37" s="95">
        <v>24.5</v>
      </c>
      <c r="Q37" s="95">
        <v>0.17499999999999999</v>
      </c>
      <c r="R37" s="95">
        <v>0.7</v>
      </c>
      <c r="S37" s="119">
        <v>0</v>
      </c>
    </row>
    <row r="38" spans="1:19" ht="15" customHeight="1" x14ac:dyDescent="0.35">
      <c r="B38" s="23"/>
      <c r="C38" s="30" t="s">
        <v>15</v>
      </c>
      <c r="D38" s="59">
        <f>SUM(D31:D37)+270</f>
        <v>950</v>
      </c>
      <c r="E38" s="24">
        <f t="shared" ref="E38:S38" si="6">SUM(E31:E37)</f>
        <v>37.79</v>
      </c>
      <c r="F38" s="24">
        <f t="shared" si="6"/>
        <v>27.49</v>
      </c>
      <c r="G38" s="24">
        <f t="shared" si="6"/>
        <v>132.755</v>
      </c>
      <c r="H38" s="24">
        <f t="shared" si="6"/>
        <v>929.58999999999992</v>
      </c>
      <c r="I38" s="24">
        <f t="shared" si="6"/>
        <v>0.50900000000000001</v>
      </c>
      <c r="J38" s="24">
        <f t="shared" si="6"/>
        <v>0.80300000000000005</v>
      </c>
      <c r="K38" s="24">
        <f t="shared" si="6"/>
        <v>40.420000000000009</v>
      </c>
      <c r="L38" s="24">
        <f t="shared" si="6"/>
        <v>1.24</v>
      </c>
      <c r="M38" s="24">
        <f t="shared" si="6"/>
        <v>1.56</v>
      </c>
      <c r="N38" s="24">
        <f t="shared" si="6"/>
        <v>524.25</v>
      </c>
      <c r="O38" s="24">
        <f t="shared" si="6"/>
        <v>526.2399999999999</v>
      </c>
      <c r="P38" s="24">
        <f t="shared" si="6"/>
        <v>132.24</v>
      </c>
      <c r="Q38" s="24">
        <f t="shared" si="6"/>
        <v>5.8769999999999998</v>
      </c>
      <c r="R38" s="98">
        <f t="shared" si="6"/>
        <v>3.12</v>
      </c>
      <c r="S38" s="98">
        <f t="shared" si="6"/>
        <v>0.19</v>
      </c>
    </row>
    <row r="39" spans="1:19" s="46" customFormat="1" ht="15" customHeight="1" x14ac:dyDescent="0.35">
      <c r="A39" s="45"/>
      <c r="B39" s="49"/>
      <c r="C39" s="50"/>
      <c r="D39" s="6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12"/>
      <c r="S39" s="112"/>
    </row>
    <row r="40" spans="1:19" ht="15" customHeight="1" x14ac:dyDescent="0.35"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101"/>
      <c r="S40" s="119"/>
    </row>
    <row r="41" spans="1:19" ht="15" customHeight="1" x14ac:dyDescent="0.35">
      <c r="A41" s="29"/>
      <c r="B41" s="231" t="s">
        <v>149</v>
      </c>
      <c r="C41" s="232"/>
      <c r="D41" s="5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94"/>
      <c r="S41" s="94"/>
    </row>
    <row r="42" spans="1:19" ht="15" customHeight="1" x14ac:dyDescent="0.35">
      <c r="B42" s="1">
        <v>96</v>
      </c>
      <c r="C42" s="6" t="s">
        <v>57</v>
      </c>
      <c r="D42" s="53">
        <v>250</v>
      </c>
      <c r="E42" s="25">
        <v>2.02</v>
      </c>
      <c r="F42" s="25">
        <v>5.09</v>
      </c>
      <c r="G42" s="25">
        <v>11.98</v>
      </c>
      <c r="H42" s="25">
        <f>E42*4+F42*9+G42*4</f>
        <v>101.81</v>
      </c>
      <c r="I42" s="25">
        <v>0.09</v>
      </c>
      <c r="J42" s="25">
        <v>0.06</v>
      </c>
      <c r="K42" s="25">
        <v>8.3800000000000008</v>
      </c>
      <c r="L42" s="25">
        <v>0</v>
      </c>
      <c r="M42" s="25">
        <v>0.5</v>
      </c>
      <c r="N42" s="25">
        <v>29.15</v>
      </c>
      <c r="O42" s="25">
        <v>56.73</v>
      </c>
      <c r="P42" s="25">
        <v>24.18</v>
      </c>
      <c r="Q42" s="40">
        <v>0.93</v>
      </c>
      <c r="R42" s="99">
        <v>0.47</v>
      </c>
      <c r="S42" s="119">
        <v>0.05</v>
      </c>
    </row>
    <row r="43" spans="1:19" ht="15" customHeight="1" x14ac:dyDescent="0.35">
      <c r="A43" s="20"/>
      <c r="B43" s="104"/>
      <c r="C43" s="1" t="s">
        <v>101</v>
      </c>
      <c r="D43" s="1">
        <v>85</v>
      </c>
      <c r="E43" s="42">
        <v>19.3</v>
      </c>
      <c r="F43" s="42">
        <v>16</v>
      </c>
      <c r="G43" s="42">
        <v>0.06</v>
      </c>
      <c r="H43" s="25">
        <f t="shared" ref="H43:H48" si="7">E43*4+F43*9+G43*4</f>
        <v>221.44</v>
      </c>
      <c r="I43" s="42">
        <v>0.06</v>
      </c>
      <c r="J43" s="42">
        <v>0.13</v>
      </c>
      <c r="K43" s="42">
        <v>2.08</v>
      </c>
      <c r="L43" s="42">
        <v>0.9</v>
      </c>
      <c r="M43" s="99">
        <v>0.3</v>
      </c>
      <c r="N43" s="42">
        <v>43.65</v>
      </c>
      <c r="O43" s="42">
        <v>149.58000000000001</v>
      </c>
      <c r="P43" s="42">
        <v>19.25</v>
      </c>
      <c r="Q43" s="42">
        <v>1.71</v>
      </c>
      <c r="R43" s="109">
        <v>0</v>
      </c>
      <c r="S43" s="119">
        <v>0</v>
      </c>
    </row>
    <row r="44" spans="1:19" ht="15" customHeight="1" x14ac:dyDescent="0.35">
      <c r="A44" s="20"/>
      <c r="B44" s="5">
        <v>143</v>
      </c>
      <c r="C44" s="5" t="s">
        <v>62</v>
      </c>
      <c r="D44" s="58">
        <v>130</v>
      </c>
      <c r="E44" s="38">
        <v>2.19</v>
      </c>
      <c r="F44" s="38">
        <v>13.61</v>
      </c>
      <c r="G44" s="38">
        <v>10.65</v>
      </c>
      <c r="H44" s="25">
        <f t="shared" si="7"/>
        <v>173.85</v>
      </c>
      <c r="I44" s="38">
        <v>7.0000000000000007E-2</v>
      </c>
      <c r="J44" s="38">
        <v>7.0000000000000007E-2</v>
      </c>
      <c r="K44" s="38">
        <v>15.49</v>
      </c>
      <c r="L44" s="38">
        <v>0.56999999999999995</v>
      </c>
      <c r="M44" s="99">
        <v>0</v>
      </c>
      <c r="N44" s="38">
        <v>46</v>
      </c>
      <c r="O44" s="38">
        <v>55.71</v>
      </c>
      <c r="P44" s="38">
        <v>20.13</v>
      </c>
      <c r="Q44" s="39">
        <v>0.74</v>
      </c>
      <c r="R44" s="105">
        <v>0.35</v>
      </c>
      <c r="S44" s="119">
        <v>0.02</v>
      </c>
    </row>
    <row r="45" spans="1:19" ht="15" customHeight="1" x14ac:dyDescent="0.35">
      <c r="A45" s="20"/>
      <c r="B45" s="1">
        <v>397</v>
      </c>
      <c r="C45" s="1" t="s">
        <v>100</v>
      </c>
      <c r="D45" s="1">
        <v>200</v>
      </c>
      <c r="E45" s="38">
        <v>0.12</v>
      </c>
      <c r="F45" s="38">
        <v>0.1</v>
      </c>
      <c r="G45" s="38">
        <v>27.5</v>
      </c>
      <c r="H45" s="25">
        <f t="shared" si="7"/>
        <v>111.38</v>
      </c>
      <c r="I45" s="38">
        <v>0.01</v>
      </c>
      <c r="J45" s="38" t="s">
        <v>118</v>
      </c>
      <c r="K45" s="38">
        <v>2.0699999999999998</v>
      </c>
      <c r="L45" s="38">
        <v>0</v>
      </c>
      <c r="M45" s="38">
        <v>0</v>
      </c>
      <c r="N45" s="38">
        <v>16.2</v>
      </c>
      <c r="O45" s="38">
        <v>7.2</v>
      </c>
      <c r="P45" s="38">
        <v>7.51</v>
      </c>
      <c r="Q45" s="39">
        <v>0.89</v>
      </c>
      <c r="R45" s="105">
        <v>7.0000000000000007E-2</v>
      </c>
      <c r="S45" s="119">
        <v>0.01</v>
      </c>
    </row>
    <row r="46" spans="1:19" ht="15" customHeight="1" x14ac:dyDescent="0.35">
      <c r="A46" s="20"/>
      <c r="B46" s="5"/>
      <c r="C46" s="1" t="s">
        <v>53</v>
      </c>
      <c r="D46" s="58">
        <v>40</v>
      </c>
      <c r="E46" s="41">
        <v>2.7</v>
      </c>
      <c r="F46" s="41">
        <v>0.34</v>
      </c>
      <c r="G46" s="41">
        <v>20.059999999999999</v>
      </c>
      <c r="H46" s="25">
        <f t="shared" si="7"/>
        <v>94.1</v>
      </c>
      <c r="I46" s="41">
        <v>0.04</v>
      </c>
      <c r="J46" s="41">
        <v>0.01</v>
      </c>
      <c r="K46" s="41">
        <v>0</v>
      </c>
      <c r="L46" s="41">
        <v>0</v>
      </c>
      <c r="M46" s="41">
        <v>0.44</v>
      </c>
      <c r="N46" s="41">
        <v>8</v>
      </c>
      <c r="O46" s="41">
        <v>26</v>
      </c>
      <c r="P46" s="41">
        <v>5.6</v>
      </c>
      <c r="Q46" s="41">
        <v>0.44</v>
      </c>
      <c r="R46" s="108">
        <v>0</v>
      </c>
      <c r="S46" s="119">
        <v>0</v>
      </c>
    </row>
    <row r="47" spans="1:19" ht="15" customHeight="1" x14ac:dyDescent="0.35">
      <c r="A47" s="20"/>
      <c r="B47" s="1"/>
      <c r="C47" s="1" t="s">
        <v>158</v>
      </c>
      <c r="D47" s="52">
        <v>20</v>
      </c>
      <c r="E47" s="38">
        <v>1.33</v>
      </c>
      <c r="F47" s="38">
        <v>0.24</v>
      </c>
      <c r="G47" s="38">
        <v>8.3699999999999992</v>
      </c>
      <c r="H47" s="25">
        <f t="shared" si="7"/>
        <v>40.959999999999994</v>
      </c>
      <c r="I47" s="38">
        <v>0.11</v>
      </c>
      <c r="J47" s="38">
        <v>7.0000000000000007E-2</v>
      </c>
      <c r="K47" s="38">
        <v>0.14000000000000001</v>
      </c>
      <c r="L47" s="38">
        <v>0</v>
      </c>
      <c r="M47" s="38">
        <v>0.11</v>
      </c>
      <c r="N47" s="38">
        <v>25.55</v>
      </c>
      <c r="O47" s="38">
        <v>43.75</v>
      </c>
      <c r="P47" s="38">
        <v>14</v>
      </c>
      <c r="Q47" s="39">
        <v>0.98</v>
      </c>
      <c r="R47" s="105">
        <v>0</v>
      </c>
      <c r="S47" s="119">
        <v>0.2</v>
      </c>
    </row>
    <row r="48" spans="1:19" ht="15" customHeight="1" x14ac:dyDescent="0.35">
      <c r="A48" s="20"/>
      <c r="B48" s="1"/>
      <c r="C48" s="1" t="s">
        <v>162</v>
      </c>
      <c r="D48" s="52">
        <v>100</v>
      </c>
      <c r="E48" s="18">
        <v>0.5</v>
      </c>
      <c r="F48" s="18">
        <v>0.5</v>
      </c>
      <c r="G48" s="18">
        <v>12.83</v>
      </c>
      <c r="H48" s="25">
        <f t="shared" si="7"/>
        <v>57.82</v>
      </c>
      <c r="I48" s="18">
        <v>0.04</v>
      </c>
      <c r="J48" s="18">
        <v>0.02</v>
      </c>
      <c r="K48" s="18">
        <v>5</v>
      </c>
      <c r="L48" s="18">
        <v>0</v>
      </c>
      <c r="M48" s="18">
        <v>0.33</v>
      </c>
      <c r="N48" s="18">
        <v>25</v>
      </c>
      <c r="O48" s="18">
        <v>18.329999999999998</v>
      </c>
      <c r="P48" s="18">
        <v>14.17</v>
      </c>
      <c r="Q48" s="37">
        <v>0.5</v>
      </c>
      <c r="R48" s="95">
        <v>0.09</v>
      </c>
      <c r="S48" s="119">
        <v>0</v>
      </c>
    </row>
    <row r="49" spans="1:19" s="85" customFormat="1" ht="15" customHeight="1" x14ac:dyDescent="0.35">
      <c r="A49" s="22"/>
      <c r="B49" s="86"/>
      <c r="C49" s="86" t="s">
        <v>159</v>
      </c>
      <c r="D49" s="63">
        <v>200</v>
      </c>
      <c r="E49" s="99">
        <v>5.8</v>
      </c>
      <c r="F49" s="99">
        <v>5</v>
      </c>
      <c r="G49" s="99">
        <v>9.6</v>
      </c>
      <c r="H49" s="99">
        <v>107</v>
      </c>
      <c r="I49" s="99">
        <v>0.08</v>
      </c>
      <c r="J49" s="99">
        <v>0.3</v>
      </c>
      <c r="K49" s="99">
        <v>2.6</v>
      </c>
      <c r="L49" s="99">
        <v>0.4</v>
      </c>
      <c r="M49" s="99">
        <v>0</v>
      </c>
      <c r="N49" s="99">
        <v>240</v>
      </c>
      <c r="O49" s="99">
        <v>180</v>
      </c>
      <c r="P49" s="99">
        <v>28</v>
      </c>
      <c r="Q49" s="107">
        <v>0.2</v>
      </c>
      <c r="R49" s="99">
        <v>0</v>
      </c>
      <c r="S49" s="119">
        <v>0</v>
      </c>
    </row>
    <row r="50" spans="1:19" ht="15" customHeight="1" x14ac:dyDescent="0.35">
      <c r="B50" s="5"/>
      <c r="C50" s="1"/>
      <c r="D50" s="6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0"/>
      <c r="R50" s="99"/>
      <c r="S50" s="119"/>
    </row>
    <row r="51" spans="1:19" ht="15" customHeight="1" x14ac:dyDescent="0.35">
      <c r="B51" s="23"/>
      <c r="C51" s="30" t="s">
        <v>15</v>
      </c>
      <c r="D51" s="59">
        <f>SUM(D42:D50)</f>
        <v>1025</v>
      </c>
      <c r="E51" s="59">
        <f t="shared" ref="E51:S51" si="8">SUM(E42:E50)</f>
        <v>33.96</v>
      </c>
      <c r="F51" s="59">
        <f t="shared" si="8"/>
        <v>40.88000000000001</v>
      </c>
      <c r="G51" s="59">
        <f t="shared" si="8"/>
        <v>101.05</v>
      </c>
      <c r="H51" s="59">
        <f t="shared" si="8"/>
        <v>908.36000000000013</v>
      </c>
      <c r="I51" s="59">
        <f t="shared" si="8"/>
        <v>0.5</v>
      </c>
      <c r="J51" s="59">
        <f t="shared" si="8"/>
        <v>0.66</v>
      </c>
      <c r="K51" s="59">
        <f t="shared" si="8"/>
        <v>35.760000000000005</v>
      </c>
      <c r="L51" s="59">
        <f t="shared" si="8"/>
        <v>1.87</v>
      </c>
      <c r="M51" s="59">
        <f t="shared" si="8"/>
        <v>1.6800000000000002</v>
      </c>
      <c r="N51" s="59">
        <f t="shared" si="8"/>
        <v>433.55</v>
      </c>
      <c r="O51" s="59">
        <f t="shared" si="8"/>
        <v>537.29999999999995</v>
      </c>
      <c r="P51" s="59">
        <f t="shared" si="8"/>
        <v>132.84</v>
      </c>
      <c r="Q51" s="59">
        <f t="shared" si="8"/>
        <v>6.39</v>
      </c>
      <c r="R51" s="59">
        <f t="shared" si="8"/>
        <v>0.97999999999999987</v>
      </c>
      <c r="S51" s="59">
        <f t="shared" si="8"/>
        <v>0.28000000000000003</v>
      </c>
    </row>
    <row r="52" spans="1:19" ht="15" customHeight="1" x14ac:dyDescent="0.35">
      <c r="A52" s="25"/>
      <c r="B52" s="26"/>
      <c r="C52" s="27"/>
      <c r="D52" s="55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100"/>
      <c r="S52" s="100"/>
    </row>
    <row r="53" spans="1:19" ht="15" customHeight="1" x14ac:dyDescent="0.35">
      <c r="R53" s="95"/>
      <c r="S53" s="119"/>
    </row>
    <row r="54" spans="1:19" ht="15" customHeight="1" x14ac:dyDescent="0.35">
      <c r="A54" s="29"/>
      <c r="B54" s="231" t="s">
        <v>150</v>
      </c>
      <c r="C54" s="232"/>
      <c r="D54" s="57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94"/>
      <c r="S54" s="94"/>
    </row>
    <row r="55" spans="1:19" ht="15" customHeight="1" x14ac:dyDescent="0.35">
      <c r="A55" s="20"/>
      <c r="B55" s="5">
        <v>84</v>
      </c>
      <c r="C55" s="5" t="s">
        <v>55</v>
      </c>
      <c r="D55" s="58">
        <v>250</v>
      </c>
      <c r="E55" s="42">
        <v>3.56</v>
      </c>
      <c r="F55" s="42">
        <v>5.12</v>
      </c>
      <c r="G55" s="42">
        <v>14.17</v>
      </c>
      <c r="H55" s="21">
        <f t="shared" ref="H55:H61" si="9">E55*4+F55*9+G55*4</f>
        <v>117</v>
      </c>
      <c r="I55" s="42">
        <v>0.1</v>
      </c>
      <c r="J55" s="42">
        <v>0.06</v>
      </c>
      <c r="K55" s="42">
        <v>6.7</v>
      </c>
      <c r="L55" s="42">
        <v>0</v>
      </c>
      <c r="M55" s="42">
        <v>0.5</v>
      </c>
      <c r="N55" s="42">
        <v>54.18</v>
      </c>
      <c r="O55" s="42">
        <v>99.5</v>
      </c>
      <c r="P55" s="42">
        <v>34.450000000000003</v>
      </c>
      <c r="Q55" s="43">
        <v>1.73</v>
      </c>
      <c r="R55" s="109">
        <v>0.32500000000000001</v>
      </c>
      <c r="S55" s="119">
        <v>0.02</v>
      </c>
    </row>
    <row r="56" spans="1:19" ht="15" customHeight="1" x14ac:dyDescent="0.35">
      <c r="A56" s="20"/>
      <c r="B56" s="9">
        <v>229</v>
      </c>
      <c r="C56" s="6" t="s">
        <v>58</v>
      </c>
      <c r="D56" s="53">
        <v>200</v>
      </c>
      <c r="E56" s="38">
        <v>19.5</v>
      </c>
      <c r="F56" s="38">
        <v>9.9</v>
      </c>
      <c r="G56" s="38">
        <v>7.6</v>
      </c>
      <c r="H56" s="21">
        <f t="shared" si="9"/>
        <v>197.50000000000003</v>
      </c>
      <c r="I56" s="38">
        <v>0.1</v>
      </c>
      <c r="J56" s="38">
        <v>0.1</v>
      </c>
      <c r="K56" s="38">
        <v>7.46</v>
      </c>
      <c r="L56" s="38">
        <v>0.11</v>
      </c>
      <c r="M56" s="109">
        <v>0.9</v>
      </c>
      <c r="N56" s="38">
        <v>78.14</v>
      </c>
      <c r="O56" s="38">
        <v>324.38</v>
      </c>
      <c r="P56" s="38">
        <v>97.06</v>
      </c>
      <c r="Q56" s="39">
        <v>1.7</v>
      </c>
      <c r="R56" s="105">
        <v>1.04</v>
      </c>
      <c r="S56" s="119">
        <v>0.48</v>
      </c>
    </row>
    <row r="57" spans="1:19" s="110" customFormat="1" ht="15" customHeight="1" x14ac:dyDescent="0.35">
      <c r="A57" s="96"/>
      <c r="B57" s="104">
        <v>392</v>
      </c>
      <c r="C57" s="86" t="s">
        <v>125</v>
      </c>
      <c r="D57" s="113">
        <v>200</v>
      </c>
      <c r="E57" s="99">
        <v>1.1000000000000001</v>
      </c>
      <c r="F57" s="99">
        <v>0.9</v>
      </c>
      <c r="G57" s="99">
        <v>12.56</v>
      </c>
      <c r="H57" s="99">
        <f t="shared" si="9"/>
        <v>62.74</v>
      </c>
      <c r="I57" s="99">
        <v>0</v>
      </c>
      <c r="J57" s="99">
        <v>0</v>
      </c>
      <c r="K57" s="99">
        <v>0.03</v>
      </c>
      <c r="L57" s="99">
        <v>0</v>
      </c>
      <c r="M57" s="109">
        <v>0</v>
      </c>
      <c r="N57" s="99">
        <v>11.1</v>
      </c>
      <c r="O57" s="99">
        <v>2.8</v>
      </c>
      <c r="P57" s="99">
        <v>1.4</v>
      </c>
      <c r="Q57" s="107">
        <v>0.28000000000000003</v>
      </c>
      <c r="R57" s="99">
        <v>0</v>
      </c>
      <c r="S57" s="121">
        <v>0</v>
      </c>
    </row>
    <row r="58" spans="1:19" ht="15" customHeight="1" x14ac:dyDescent="0.35">
      <c r="A58" s="20"/>
      <c r="B58" s="5"/>
      <c r="C58" s="1" t="s">
        <v>53</v>
      </c>
      <c r="D58" s="58">
        <v>40</v>
      </c>
      <c r="E58" s="41">
        <v>2.7</v>
      </c>
      <c r="F58" s="41">
        <v>0.34</v>
      </c>
      <c r="G58" s="41">
        <v>20.059999999999999</v>
      </c>
      <c r="H58" s="21">
        <f t="shared" si="9"/>
        <v>94.1</v>
      </c>
      <c r="I58" s="41">
        <v>0.04</v>
      </c>
      <c r="J58" s="41">
        <v>0.01</v>
      </c>
      <c r="K58" s="41">
        <v>0</v>
      </c>
      <c r="L58" s="41">
        <v>0</v>
      </c>
      <c r="M58" s="41">
        <v>0.44</v>
      </c>
      <c r="N58" s="41">
        <v>8</v>
      </c>
      <c r="O58" s="41">
        <v>26</v>
      </c>
      <c r="P58" s="41">
        <v>5.6</v>
      </c>
      <c r="Q58" s="41">
        <v>0.44</v>
      </c>
      <c r="R58" s="108">
        <v>0</v>
      </c>
      <c r="S58" s="119">
        <v>0</v>
      </c>
    </row>
    <row r="59" spans="1:19" ht="15" customHeight="1" x14ac:dyDescent="0.35">
      <c r="A59" s="20"/>
      <c r="B59" s="1"/>
      <c r="C59" s="1" t="s">
        <v>158</v>
      </c>
      <c r="D59" s="52">
        <v>40</v>
      </c>
      <c r="E59" s="38">
        <v>2.66</v>
      </c>
      <c r="F59" s="38">
        <v>0.48</v>
      </c>
      <c r="G59" s="38">
        <v>16.739999999999998</v>
      </c>
      <c r="H59" s="21">
        <f t="shared" si="9"/>
        <v>81.919999999999987</v>
      </c>
      <c r="I59" s="38">
        <v>0.22</v>
      </c>
      <c r="J59" s="38">
        <v>0.14000000000000001</v>
      </c>
      <c r="K59" s="38">
        <v>0.28000000000000003</v>
      </c>
      <c r="L59" s="38">
        <v>0</v>
      </c>
      <c r="M59" s="38">
        <v>0.22</v>
      </c>
      <c r="N59" s="38">
        <v>51.1</v>
      </c>
      <c r="O59" s="38">
        <v>87.5</v>
      </c>
      <c r="P59" s="38">
        <v>28</v>
      </c>
      <c r="Q59" s="39">
        <v>1.96</v>
      </c>
      <c r="R59" s="105">
        <v>0</v>
      </c>
      <c r="S59" s="119">
        <v>0.04</v>
      </c>
    </row>
    <row r="60" spans="1:19" ht="15" customHeight="1" x14ac:dyDescent="0.35">
      <c r="A60" s="20"/>
      <c r="B60" s="1"/>
      <c r="C60" s="6" t="s">
        <v>110</v>
      </c>
      <c r="D60" s="6">
        <v>80</v>
      </c>
      <c r="E60" s="38">
        <v>4.9000000000000004</v>
      </c>
      <c r="F60" s="38">
        <v>6.57</v>
      </c>
      <c r="G60" s="38">
        <v>54.25</v>
      </c>
      <c r="H60" s="21">
        <f t="shared" si="9"/>
        <v>295.73</v>
      </c>
      <c r="I60" s="38">
        <v>0.08</v>
      </c>
      <c r="J60" s="38">
        <v>5.6000000000000001E-2</v>
      </c>
      <c r="K60" s="38">
        <v>6.4000000000000001E-2</v>
      </c>
      <c r="L60" s="38">
        <v>0.13</v>
      </c>
      <c r="M60" s="38">
        <v>1.2</v>
      </c>
      <c r="N60" s="38">
        <v>15.6</v>
      </c>
      <c r="O60" s="38">
        <v>49.12</v>
      </c>
      <c r="P60" s="38">
        <v>19.28</v>
      </c>
      <c r="Q60" s="39">
        <v>1.1120000000000001</v>
      </c>
      <c r="R60" s="105">
        <v>0.2</v>
      </c>
      <c r="S60" s="119">
        <v>0</v>
      </c>
    </row>
    <row r="61" spans="1:19" ht="15" customHeight="1" x14ac:dyDescent="0.35">
      <c r="A61" s="20"/>
      <c r="B61" s="1"/>
      <c r="C61" s="83" t="s">
        <v>164</v>
      </c>
      <c r="D61" s="84">
        <v>150</v>
      </c>
      <c r="E61" s="32">
        <v>0.75</v>
      </c>
      <c r="F61" s="32">
        <v>0</v>
      </c>
      <c r="G61" s="32">
        <v>15.15</v>
      </c>
      <c r="H61" s="21">
        <f t="shared" si="9"/>
        <v>63.6</v>
      </c>
      <c r="I61" s="21">
        <v>1.4999999999999999E-2</v>
      </c>
      <c r="J61" s="21">
        <v>1.4999999999999999E-2</v>
      </c>
      <c r="K61" s="21">
        <v>3</v>
      </c>
      <c r="L61" s="21">
        <v>0</v>
      </c>
      <c r="M61" s="21">
        <v>0.15</v>
      </c>
      <c r="N61" s="21">
        <v>10.5</v>
      </c>
      <c r="O61" s="21">
        <v>10.5</v>
      </c>
      <c r="P61" s="21">
        <v>6</v>
      </c>
      <c r="Q61" s="21">
        <v>2.1</v>
      </c>
      <c r="R61" s="97">
        <v>0</v>
      </c>
      <c r="S61" s="119">
        <v>0</v>
      </c>
    </row>
    <row r="62" spans="1:19" ht="15" customHeight="1" x14ac:dyDescent="0.35">
      <c r="B62" s="23"/>
      <c r="C62" s="30" t="s">
        <v>15</v>
      </c>
      <c r="D62" s="59">
        <f t="shared" ref="D62:S62" si="10">SUM(D55:D61)</f>
        <v>960</v>
      </c>
      <c r="E62" s="24">
        <f t="shared" si="10"/>
        <v>35.17</v>
      </c>
      <c r="F62" s="24">
        <f t="shared" si="10"/>
        <v>23.310000000000002</v>
      </c>
      <c r="G62" s="24">
        <f t="shared" si="10"/>
        <v>140.53</v>
      </c>
      <c r="H62" s="24">
        <f t="shared" si="10"/>
        <v>912.59</v>
      </c>
      <c r="I62" s="24">
        <f t="shared" si="10"/>
        <v>0.55500000000000005</v>
      </c>
      <c r="J62" s="24">
        <f t="shared" si="10"/>
        <v>0.38100000000000006</v>
      </c>
      <c r="K62" s="24">
        <f t="shared" si="10"/>
        <v>17.533999999999999</v>
      </c>
      <c r="L62" s="24">
        <f t="shared" si="10"/>
        <v>0.24</v>
      </c>
      <c r="M62" s="24">
        <f t="shared" si="10"/>
        <v>3.4099999999999997</v>
      </c>
      <c r="N62" s="24">
        <f t="shared" si="10"/>
        <v>228.61999999999998</v>
      </c>
      <c r="O62" s="24">
        <f t="shared" si="10"/>
        <v>599.80000000000007</v>
      </c>
      <c r="P62" s="24">
        <f t="shared" si="10"/>
        <v>191.79</v>
      </c>
      <c r="Q62" s="24">
        <f t="shared" si="10"/>
        <v>9.322000000000001</v>
      </c>
      <c r="R62" s="98">
        <f t="shared" si="10"/>
        <v>1.5649999999999999</v>
      </c>
      <c r="S62" s="98">
        <f t="shared" si="10"/>
        <v>0.54</v>
      </c>
    </row>
    <row r="63" spans="1:19" ht="15" customHeight="1" x14ac:dyDescent="0.35">
      <c r="A63" s="25"/>
      <c r="B63" s="26"/>
      <c r="C63" s="27"/>
      <c r="D63" s="55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100"/>
      <c r="S63" s="100"/>
    </row>
    <row r="64" spans="1:19" ht="15" customHeight="1" x14ac:dyDescent="0.35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97"/>
      <c r="S64" s="119"/>
    </row>
    <row r="65" spans="1:19" ht="15" customHeight="1" x14ac:dyDescent="0.35">
      <c r="A65" s="29"/>
      <c r="B65" s="233" t="s">
        <v>151</v>
      </c>
      <c r="C65" s="234"/>
      <c r="D65" s="5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94"/>
      <c r="S65" s="94"/>
    </row>
    <row r="66" spans="1:19" ht="15" customHeight="1" x14ac:dyDescent="0.35">
      <c r="A66" s="20"/>
      <c r="B66" s="44" t="s">
        <v>106</v>
      </c>
      <c r="C66" s="8" t="s">
        <v>105</v>
      </c>
      <c r="D66" s="62">
        <v>250</v>
      </c>
      <c r="E66" s="38">
        <v>1.59</v>
      </c>
      <c r="F66" s="38">
        <v>4.99</v>
      </c>
      <c r="G66" s="38">
        <v>9.15</v>
      </c>
      <c r="H66" s="38">
        <f>E66*4+F66*9+G66*4</f>
        <v>87.87</v>
      </c>
      <c r="I66" s="38">
        <v>7.0000000000000007E-2</v>
      </c>
      <c r="J66" s="38">
        <v>0.05</v>
      </c>
      <c r="K66" s="38">
        <v>10.38</v>
      </c>
      <c r="L66" s="38">
        <v>0</v>
      </c>
      <c r="M66" s="38">
        <v>0.3</v>
      </c>
      <c r="N66" s="38">
        <v>34.85</v>
      </c>
      <c r="O66" s="38">
        <v>49.28</v>
      </c>
      <c r="P66" s="38">
        <v>20.75</v>
      </c>
      <c r="Q66" s="39">
        <v>0.78</v>
      </c>
      <c r="R66" s="105">
        <v>0.57999999999999996</v>
      </c>
      <c r="S66" s="119">
        <v>0.01</v>
      </c>
    </row>
    <row r="67" spans="1:19" ht="15" customHeight="1" x14ac:dyDescent="0.35">
      <c r="A67" s="20"/>
      <c r="B67" s="11">
        <v>211</v>
      </c>
      <c r="C67" s="5" t="s">
        <v>102</v>
      </c>
      <c r="D67" s="5">
        <v>140</v>
      </c>
      <c r="E67" s="25">
        <v>19.12</v>
      </c>
      <c r="F67" s="25">
        <v>25.38</v>
      </c>
      <c r="G67" s="25">
        <v>2.72</v>
      </c>
      <c r="H67" s="105">
        <f t="shared" ref="H67:H73" si="11">E67*4+F67*9+G67*4</f>
        <v>315.77999999999997</v>
      </c>
      <c r="I67" s="25">
        <v>0.106</v>
      </c>
      <c r="J67" s="25">
        <v>0.57999999999999996</v>
      </c>
      <c r="K67" s="25">
        <v>0.34</v>
      </c>
      <c r="L67" s="25">
        <v>3.8719999999999999</v>
      </c>
      <c r="M67" s="105">
        <f>1.2*1.4</f>
        <v>1.68</v>
      </c>
      <c r="N67" s="25">
        <v>278.93</v>
      </c>
      <c r="O67" s="25">
        <v>333.06</v>
      </c>
      <c r="P67" s="25">
        <v>23.28</v>
      </c>
      <c r="Q67" s="40">
        <v>2.93</v>
      </c>
      <c r="R67" s="99">
        <v>2.59</v>
      </c>
      <c r="S67" s="119">
        <v>0.36</v>
      </c>
    </row>
    <row r="68" spans="1:19" ht="15" customHeight="1" x14ac:dyDescent="0.35">
      <c r="A68" s="20"/>
      <c r="B68" s="5"/>
      <c r="C68" s="5" t="s">
        <v>123</v>
      </c>
      <c r="D68" s="5">
        <v>60</v>
      </c>
      <c r="E68" s="38">
        <v>1.73</v>
      </c>
      <c r="F68" s="38">
        <v>1.63</v>
      </c>
      <c r="G68" s="38">
        <v>3.47</v>
      </c>
      <c r="H68" s="105">
        <f t="shared" si="11"/>
        <v>35.47</v>
      </c>
      <c r="I68" s="38">
        <v>3.4000000000000002E-2</v>
      </c>
      <c r="J68" s="38">
        <v>0.02</v>
      </c>
      <c r="K68" s="38">
        <v>5.82</v>
      </c>
      <c r="L68" s="38">
        <v>0.08</v>
      </c>
      <c r="M68" s="38">
        <v>0</v>
      </c>
      <c r="N68" s="38">
        <v>14.35</v>
      </c>
      <c r="O68" s="38">
        <v>36.700000000000003</v>
      </c>
      <c r="P68" s="38">
        <v>12.1</v>
      </c>
      <c r="Q68" s="39">
        <v>0.42</v>
      </c>
      <c r="R68" s="105">
        <v>0</v>
      </c>
      <c r="S68" s="119">
        <v>0</v>
      </c>
    </row>
    <row r="69" spans="1:19" ht="15" customHeight="1" x14ac:dyDescent="0.35">
      <c r="A69" s="96"/>
      <c r="B69" s="88"/>
      <c r="C69" s="88" t="s">
        <v>163</v>
      </c>
      <c r="D69" s="115">
        <v>200</v>
      </c>
      <c r="E69" s="102">
        <v>1</v>
      </c>
      <c r="F69" s="102">
        <v>0</v>
      </c>
      <c r="G69" s="102">
        <v>20.200000000000003</v>
      </c>
      <c r="H69" s="105">
        <f t="shared" si="11"/>
        <v>84.800000000000011</v>
      </c>
      <c r="I69" s="97">
        <v>2.2000000000000002E-2</v>
      </c>
      <c r="J69" s="97">
        <v>2.2000000000000002E-2</v>
      </c>
      <c r="K69" s="97">
        <v>4</v>
      </c>
      <c r="L69" s="97">
        <v>0</v>
      </c>
      <c r="M69" s="97">
        <v>0.2</v>
      </c>
      <c r="N69" s="97">
        <v>14</v>
      </c>
      <c r="O69" s="97">
        <v>14</v>
      </c>
      <c r="P69" s="97">
        <v>8</v>
      </c>
      <c r="Q69" s="97">
        <v>2.8000000000000003</v>
      </c>
      <c r="R69" s="97">
        <v>0</v>
      </c>
      <c r="S69" s="119">
        <v>0</v>
      </c>
    </row>
    <row r="70" spans="1:19" ht="15" customHeight="1" x14ac:dyDescent="0.35">
      <c r="A70" s="20"/>
      <c r="B70" s="10"/>
      <c r="C70" s="1" t="s">
        <v>53</v>
      </c>
      <c r="D70" s="52">
        <v>40</v>
      </c>
      <c r="E70" s="41">
        <v>2.7</v>
      </c>
      <c r="F70" s="41">
        <v>0.34</v>
      </c>
      <c r="G70" s="41">
        <v>20.059999999999999</v>
      </c>
      <c r="H70" s="105">
        <f t="shared" si="11"/>
        <v>94.1</v>
      </c>
      <c r="I70" s="41">
        <v>0.04</v>
      </c>
      <c r="J70" s="41">
        <v>0.01</v>
      </c>
      <c r="K70" s="41">
        <v>0</v>
      </c>
      <c r="L70" s="41">
        <v>0</v>
      </c>
      <c r="M70" s="41">
        <v>0.44</v>
      </c>
      <c r="N70" s="41">
        <v>8</v>
      </c>
      <c r="O70" s="41">
        <v>26</v>
      </c>
      <c r="P70" s="41">
        <v>5.6</v>
      </c>
      <c r="Q70" s="41">
        <v>0.44</v>
      </c>
      <c r="R70" s="108">
        <v>0</v>
      </c>
      <c r="S70" s="119">
        <v>0</v>
      </c>
    </row>
    <row r="71" spans="1:19" ht="15" customHeight="1" x14ac:dyDescent="0.35">
      <c r="A71" s="20"/>
      <c r="B71" s="1"/>
      <c r="C71" s="1" t="s">
        <v>158</v>
      </c>
      <c r="D71" s="52">
        <v>20</v>
      </c>
      <c r="E71" s="38">
        <v>1.33</v>
      </c>
      <c r="F71" s="38">
        <v>0.24</v>
      </c>
      <c r="G71" s="38">
        <v>8.3699999999999992</v>
      </c>
      <c r="H71" s="105">
        <f t="shared" si="11"/>
        <v>40.959999999999994</v>
      </c>
      <c r="I71" s="38">
        <v>0.11</v>
      </c>
      <c r="J71" s="38">
        <v>7.0000000000000007E-2</v>
      </c>
      <c r="K71" s="38">
        <v>0.14000000000000001</v>
      </c>
      <c r="L71" s="38">
        <v>0</v>
      </c>
      <c r="M71" s="38">
        <v>0.11</v>
      </c>
      <c r="N71" s="38">
        <v>25.55</v>
      </c>
      <c r="O71" s="38">
        <v>43.75</v>
      </c>
      <c r="P71" s="38">
        <v>14</v>
      </c>
      <c r="Q71" s="39">
        <v>0.98</v>
      </c>
      <c r="R71" s="105">
        <v>0</v>
      </c>
      <c r="S71" s="119">
        <v>0.02</v>
      </c>
    </row>
    <row r="72" spans="1:19" ht="15" customHeight="1" x14ac:dyDescent="0.35">
      <c r="A72" s="20"/>
      <c r="B72" s="1"/>
      <c r="C72" s="1" t="s">
        <v>165</v>
      </c>
      <c r="D72" s="52">
        <v>120</v>
      </c>
      <c r="E72" s="21">
        <v>0.6</v>
      </c>
      <c r="F72" s="21">
        <v>0.6</v>
      </c>
      <c r="G72" s="21">
        <v>15.41</v>
      </c>
      <c r="H72" s="105">
        <f t="shared" si="11"/>
        <v>69.44</v>
      </c>
      <c r="I72" s="21">
        <v>0.05</v>
      </c>
      <c r="J72" s="21">
        <v>0.02</v>
      </c>
      <c r="K72" s="21">
        <v>6</v>
      </c>
      <c r="L72" s="21">
        <v>0</v>
      </c>
      <c r="M72" s="21">
        <v>0.41</v>
      </c>
      <c r="N72" s="21">
        <v>30</v>
      </c>
      <c r="O72" s="21">
        <v>22.01</v>
      </c>
      <c r="P72" s="21">
        <v>17</v>
      </c>
      <c r="Q72" s="21">
        <v>0.62</v>
      </c>
      <c r="R72" s="97">
        <v>0.18</v>
      </c>
      <c r="S72" s="119">
        <v>0</v>
      </c>
    </row>
    <row r="73" spans="1:19" s="85" customFormat="1" ht="15" customHeight="1" x14ac:dyDescent="0.35">
      <c r="A73" s="96"/>
      <c r="B73" s="86"/>
      <c r="C73" s="86" t="s">
        <v>170</v>
      </c>
      <c r="D73" s="113">
        <v>180</v>
      </c>
      <c r="E73" s="95">
        <v>4.37</v>
      </c>
      <c r="F73" s="95">
        <f>2.7*1.8</f>
        <v>4.8600000000000003</v>
      </c>
      <c r="G73" s="95">
        <v>7.1749999999999998</v>
      </c>
      <c r="H73" s="95">
        <f t="shared" si="11"/>
        <v>89.92</v>
      </c>
      <c r="I73" s="95">
        <v>3.5000000000000003E-2</v>
      </c>
      <c r="J73" s="95">
        <v>0.245</v>
      </c>
      <c r="K73" s="95">
        <v>0.52</v>
      </c>
      <c r="L73" s="95">
        <v>0.35</v>
      </c>
      <c r="M73" s="95">
        <v>0</v>
      </c>
      <c r="N73" s="95">
        <v>217</v>
      </c>
      <c r="O73" s="95">
        <v>57.96</v>
      </c>
      <c r="P73" s="95">
        <v>24.5</v>
      </c>
      <c r="Q73" s="95">
        <v>0.17499999999999999</v>
      </c>
      <c r="R73" s="95">
        <v>0.7</v>
      </c>
      <c r="S73" s="119">
        <v>0</v>
      </c>
    </row>
    <row r="74" spans="1:19" ht="15" customHeight="1" x14ac:dyDescent="0.35">
      <c r="B74" s="23"/>
      <c r="C74" s="30" t="s">
        <v>15</v>
      </c>
      <c r="D74" s="59">
        <f>SUM(D66:D73)</f>
        <v>1010</v>
      </c>
      <c r="E74" s="59">
        <f t="shared" ref="E74:S74" si="12">SUM(E66:E73)</f>
        <v>32.44</v>
      </c>
      <c r="F74" s="59">
        <f t="shared" si="12"/>
        <v>38.04</v>
      </c>
      <c r="G74" s="59">
        <f t="shared" si="12"/>
        <v>86.555000000000007</v>
      </c>
      <c r="H74" s="59">
        <f t="shared" si="12"/>
        <v>818.34</v>
      </c>
      <c r="I74" s="59">
        <f t="shared" si="12"/>
        <v>0.46699999999999997</v>
      </c>
      <c r="J74" s="59">
        <f t="shared" si="12"/>
        <v>1.0169999999999999</v>
      </c>
      <c r="K74" s="59">
        <f t="shared" si="12"/>
        <v>27.2</v>
      </c>
      <c r="L74" s="59">
        <f t="shared" si="12"/>
        <v>4.3019999999999996</v>
      </c>
      <c r="M74" s="59">
        <f t="shared" si="12"/>
        <v>3.14</v>
      </c>
      <c r="N74" s="59">
        <f t="shared" si="12"/>
        <v>622.68000000000006</v>
      </c>
      <c r="O74" s="59">
        <f t="shared" si="12"/>
        <v>582.7600000000001</v>
      </c>
      <c r="P74" s="59">
        <f t="shared" si="12"/>
        <v>125.22999999999999</v>
      </c>
      <c r="Q74" s="59">
        <f t="shared" si="12"/>
        <v>9.1449999999999996</v>
      </c>
      <c r="R74" s="59">
        <f t="shared" si="12"/>
        <v>4.05</v>
      </c>
      <c r="S74" s="59">
        <f t="shared" si="12"/>
        <v>0.39</v>
      </c>
    </row>
    <row r="75" spans="1:19" ht="15" customHeight="1" x14ac:dyDescent="0.35">
      <c r="B75" s="26"/>
      <c r="C75" s="27"/>
      <c r="D75" s="55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100"/>
      <c r="S75" s="100"/>
    </row>
    <row r="76" spans="1:19" ht="15" customHeight="1" x14ac:dyDescent="0.35">
      <c r="A76" s="25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9"/>
      <c r="R76" s="105"/>
      <c r="S76" s="119"/>
    </row>
    <row r="77" spans="1:19" ht="15" customHeight="1" x14ac:dyDescent="0.35">
      <c r="A77" s="29"/>
      <c r="B77" s="231" t="s">
        <v>152</v>
      </c>
      <c r="C77" s="232"/>
      <c r="D77" s="57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94"/>
      <c r="S77" s="94"/>
    </row>
    <row r="78" spans="1:19" ht="15" customHeight="1" x14ac:dyDescent="0.35">
      <c r="B78" s="35">
        <v>81</v>
      </c>
      <c r="C78" s="1" t="s">
        <v>63</v>
      </c>
      <c r="D78" s="52">
        <v>250</v>
      </c>
      <c r="E78" s="25">
        <v>1.6</v>
      </c>
      <c r="F78" s="25">
        <v>4.8600000000000003</v>
      </c>
      <c r="G78" s="25">
        <v>8.56</v>
      </c>
      <c r="H78" s="25">
        <f>E78*4+F78*9+G78*4</f>
        <v>84.38</v>
      </c>
      <c r="I78" s="25">
        <v>0.03</v>
      </c>
      <c r="J78" s="25">
        <v>0.04</v>
      </c>
      <c r="K78" s="25">
        <v>10.93</v>
      </c>
      <c r="L78" s="25">
        <v>0</v>
      </c>
      <c r="M78" s="25">
        <v>0.5</v>
      </c>
      <c r="N78" s="25">
        <v>52.53</v>
      </c>
      <c r="O78" s="25">
        <v>46.1</v>
      </c>
      <c r="P78" s="25">
        <v>23.13</v>
      </c>
      <c r="Q78" s="40">
        <v>1.1000000000000001</v>
      </c>
      <c r="R78" s="99">
        <v>0.74</v>
      </c>
      <c r="S78" s="119">
        <v>7.0000000000000007E-2</v>
      </c>
    </row>
    <row r="79" spans="1:19" ht="15" customHeight="1" x14ac:dyDescent="0.35">
      <c r="A79" s="20"/>
      <c r="B79" s="1" t="s">
        <v>124</v>
      </c>
      <c r="C79" s="6" t="s">
        <v>129</v>
      </c>
      <c r="D79" s="53">
        <v>80</v>
      </c>
      <c r="E79" s="25">
        <f>5.29+0.57</f>
        <v>5.86</v>
      </c>
      <c r="F79" s="25">
        <f>14.8+1.51</f>
        <v>16.310000000000002</v>
      </c>
      <c r="G79" s="25">
        <f>1.28+1.79</f>
        <v>3.0700000000000003</v>
      </c>
      <c r="H79" s="99">
        <f t="shared" ref="H79:H84" si="13">E79*4+F79*9+G79*4</f>
        <v>182.51000000000002</v>
      </c>
      <c r="I79" s="25">
        <v>0.14000000000000001</v>
      </c>
      <c r="J79" s="25">
        <v>0.05</v>
      </c>
      <c r="K79" s="25">
        <v>0.09</v>
      </c>
      <c r="L79" s="25">
        <v>0</v>
      </c>
      <c r="M79" s="99">
        <v>0.3</v>
      </c>
      <c r="N79" s="25">
        <v>9.5399999999999991</v>
      </c>
      <c r="O79" s="25">
        <v>63.38</v>
      </c>
      <c r="P79" s="25">
        <v>11.3</v>
      </c>
      <c r="Q79" s="40">
        <v>0.745</v>
      </c>
      <c r="R79" s="99">
        <v>1.1200000000000001</v>
      </c>
      <c r="S79" s="119">
        <v>0.02</v>
      </c>
    </row>
    <row r="80" spans="1:19" s="110" customFormat="1" ht="15" customHeight="1" x14ac:dyDescent="0.35">
      <c r="A80" s="96"/>
      <c r="B80" s="86"/>
      <c r="C80" s="86" t="s">
        <v>128</v>
      </c>
      <c r="D80" s="113">
        <v>125</v>
      </c>
      <c r="E80" s="99">
        <v>2.98</v>
      </c>
      <c r="F80" s="99">
        <v>6.12</v>
      </c>
      <c r="G80" s="99">
        <v>30.9</v>
      </c>
      <c r="H80" s="99">
        <f t="shared" si="13"/>
        <v>190.6</v>
      </c>
      <c r="I80" s="99">
        <v>2.5999999999999999E-2</v>
      </c>
      <c r="J80" s="99">
        <v>2.5999999999999999E-2</v>
      </c>
      <c r="K80" s="99">
        <v>0</v>
      </c>
      <c r="L80" s="99">
        <v>0.31</v>
      </c>
      <c r="M80" s="99">
        <v>0.46</v>
      </c>
      <c r="N80" s="99">
        <v>13.42</v>
      </c>
      <c r="O80" s="99">
        <v>64.900000000000006</v>
      </c>
      <c r="P80" s="99">
        <v>21.97</v>
      </c>
      <c r="Q80" s="107">
        <v>0.46</v>
      </c>
      <c r="R80" s="99">
        <v>0.54</v>
      </c>
      <c r="S80" s="121">
        <v>0</v>
      </c>
    </row>
    <row r="81" spans="1:19" ht="15" customHeight="1" x14ac:dyDescent="0.35">
      <c r="A81" s="20"/>
      <c r="B81" s="5"/>
      <c r="C81" s="5" t="s">
        <v>51</v>
      </c>
      <c r="D81" s="58">
        <v>200</v>
      </c>
      <c r="E81" s="25">
        <v>0.68</v>
      </c>
      <c r="F81" s="25">
        <v>0.28000000000000003</v>
      </c>
      <c r="G81" s="25">
        <v>20.76</v>
      </c>
      <c r="H81" s="99">
        <f t="shared" si="13"/>
        <v>88.28</v>
      </c>
      <c r="I81" s="25">
        <v>0.01</v>
      </c>
      <c r="J81" s="25">
        <v>0.06</v>
      </c>
      <c r="K81" s="25">
        <v>100</v>
      </c>
      <c r="L81" s="25">
        <v>0</v>
      </c>
      <c r="M81" s="25">
        <v>0</v>
      </c>
      <c r="N81" s="25">
        <v>21.34</v>
      </c>
      <c r="O81" s="25">
        <v>3.44</v>
      </c>
      <c r="P81" s="25">
        <v>3.44</v>
      </c>
      <c r="Q81" s="40">
        <v>0.63400000000000001</v>
      </c>
      <c r="R81" s="99">
        <v>0.02</v>
      </c>
      <c r="S81" s="119">
        <v>0.4</v>
      </c>
    </row>
    <row r="82" spans="1:19" ht="15" customHeight="1" x14ac:dyDescent="0.35">
      <c r="A82" s="20"/>
      <c r="B82" s="2"/>
      <c r="C82" s="1" t="s">
        <v>53</v>
      </c>
      <c r="D82" s="53">
        <v>60</v>
      </c>
      <c r="E82" s="41">
        <v>4.05</v>
      </c>
      <c r="F82" s="41">
        <v>0.51</v>
      </c>
      <c r="G82" s="41">
        <v>30.09</v>
      </c>
      <c r="H82" s="99">
        <f t="shared" si="13"/>
        <v>141.15</v>
      </c>
      <c r="I82" s="41">
        <v>0.06</v>
      </c>
      <c r="J82" s="41" t="s">
        <v>119</v>
      </c>
      <c r="K82" s="41">
        <v>0</v>
      </c>
      <c r="L82" s="41">
        <v>0</v>
      </c>
      <c r="M82" s="41">
        <v>0.66</v>
      </c>
      <c r="N82" s="41">
        <v>12</v>
      </c>
      <c r="O82" s="41">
        <v>39</v>
      </c>
      <c r="P82" s="41">
        <v>8.4</v>
      </c>
      <c r="Q82" s="41">
        <v>0.66</v>
      </c>
      <c r="R82" s="108">
        <v>0</v>
      </c>
      <c r="S82" s="119">
        <v>0</v>
      </c>
    </row>
    <row r="83" spans="1:19" ht="15" customHeight="1" x14ac:dyDescent="0.35">
      <c r="A83" s="20"/>
      <c r="B83" s="1"/>
      <c r="C83" s="1" t="s">
        <v>158</v>
      </c>
      <c r="D83" s="52">
        <v>20</v>
      </c>
      <c r="E83" s="38">
        <v>1.33</v>
      </c>
      <c r="F83" s="38">
        <v>0.24</v>
      </c>
      <c r="G83" s="38">
        <v>8.3699999999999992</v>
      </c>
      <c r="H83" s="99">
        <f t="shared" si="13"/>
        <v>40.959999999999994</v>
      </c>
      <c r="I83" s="38">
        <v>0.11</v>
      </c>
      <c r="J83" s="38">
        <v>7.0000000000000007E-2</v>
      </c>
      <c r="K83" s="38">
        <v>0.14000000000000001</v>
      </c>
      <c r="L83" s="38">
        <v>0</v>
      </c>
      <c r="M83" s="38">
        <v>0.11</v>
      </c>
      <c r="N83" s="38">
        <v>25.55</v>
      </c>
      <c r="O83" s="38">
        <v>43.75</v>
      </c>
      <c r="P83" s="38">
        <v>14</v>
      </c>
      <c r="Q83" s="39">
        <v>0.98</v>
      </c>
      <c r="R83" s="105">
        <v>0</v>
      </c>
      <c r="S83" s="119">
        <v>0.02</v>
      </c>
    </row>
    <row r="84" spans="1:19" ht="15" customHeight="1" x14ac:dyDescent="0.35">
      <c r="A84" s="20"/>
      <c r="B84" s="1"/>
      <c r="C84" s="86" t="s">
        <v>159</v>
      </c>
      <c r="D84" s="52">
        <v>200</v>
      </c>
      <c r="E84" s="41">
        <f>2.5*2</f>
        <v>5</v>
      </c>
      <c r="F84" s="41">
        <f>2.5*2</f>
        <v>5</v>
      </c>
      <c r="G84" s="41">
        <f>8*0.75</f>
        <v>6</v>
      </c>
      <c r="H84" s="99">
        <f t="shared" si="13"/>
        <v>89</v>
      </c>
      <c r="I84" s="41">
        <v>0.08</v>
      </c>
      <c r="J84" s="41">
        <v>0.3</v>
      </c>
      <c r="K84" s="41">
        <v>2.6</v>
      </c>
      <c r="L84" s="41">
        <v>0.4</v>
      </c>
      <c r="M84" s="41">
        <v>0</v>
      </c>
      <c r="N84" s="41">
        <v>240</v>
      </c>
      <c r="O84" s="41">
        <v>180</v>
      </c>
      <c r="P84" s="41">
        <v>28</v>
      </c>
      <c r="Q84" s="41">
        <v>0.2</v>
      </c>
      <c r="R84" s="108">
        <v>0</v>
      </c>
      <c r="S84" s="119">
        <v>0</v>
      </c>
    </row>
    <row r="85" spans="1:19" ht="15" customHeight="1" x14ac:dyDescent="0.35">
      <c r="A85" s="20"/>
      <c r="B85" s="23"/>
      <c r="C85" s="30" t="s">
        <v>15</v>
      </c>
      <c r="D85" s="59">
        <f t="shared" ref="D85:S85" si="14">SUM(D78:D84)</f>
        <v>935</v>
      </c>
      <c r="E85" s="24">
        <f t="shared" si="14"/>
        <v>21.5</v>
      </c>
      <c r="F85" s="24">
        <f t="shared" si="14"/>
        <v>33.320000000000007</v>
      </c>
      <c r="G85" s="24">
        <f t="shared" si="14"/>
        <v>107.75000000000001</v>
      </c>
      <c r="H85" s="24">
        <f t="shared" si="14"/>
        <v>816.88</v>
      </c>
      <c r="I85" s="24">
        <f t="shared" si="14"/>
        <v>0.45600000000000002</v>
      </c>
      <c r="J85" s="24">
        <f t="shared" si="14"/>
        <v>0.54600000000000004</v>
      </c>
      <c r="K85" s="24">
        <f t="shared" si="14"/>
        <v>113.75999999999999</v>
      </c>
      <c r="L85" s="24">
        <f t="shared" si="14"/>
        <v>0.71</v>
      </c>
      <c r="M85" s="24">
        <f t="shared" si="14"/>
        <v>2.0299999999999998</v>
      </c>
      <c r="N85" s="24">
        <f t="shared" si="14"/>
        <v>374.38</v>
      </c>
      <c r="O85" s="24">
        <f t="shared" si="14"/>
        <v>440.57</v>
      </c>
      <c r="P85" s="24">
        <f t="shared" si="14"/>
        <v>110.24</v>
      </c>
      <c r="Q85" s="24">
        <f t="shared" si="14"/>
        <v>4.7790000000000008</v>
      </c>
      <c r="R85" s="98">
        <f t="shared" si="14"/>
        <v>2.4200000000000004</v>
      </c>
      <c r="S85" s="98">
        <f t="shared" si="14"/>
        <v>0.51</v>
      </c>
    </row>
    <row r="86" spans="1:19" ht="15" customHeight="1" x14ac:dyDescent="0.35">
      <c r="B86" s="26"/>
      <c r="C86" s="27"/>
      <c r="D86" s="55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100"/>
      <c r="S86" s="100"/>
    </row>
    <row r="87" spans="1:19" ht="15" customHeight="1" x14ac:dyDescent="0.35">
      <c r="A87" s="25"/>
      <c r="R87" s="95"/>
      <c r="S87" s="119"/>
    </row>
    <row r="88" spans="1:19" ht="15" customHeight="1" x14ac:dyDescent="0.35">
      <c r="A88" s="29"/>
      <c r="B88" s="231" t="s">
        <v>153</v>
      </c>
      <c r="C88" s="232"/>
      <c r="D88" s="57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94"/>
      <c r="S88" s="94"/>
    </row>
    <row r="89" spans="1:19" s="85" customFormat="1" ht="15" customHeight="1" x14ac:dyDescent="0.35">
      <c r="A89" s="96"/>
      <c r="B89" s="92"/>
      <c r="C89" s="86" t="s">
        <v>111</v>
      </c>
      <c r="D89" s="86">
        <v>60</v>
      </c>
      <c r="E89" s="97">
        <v>0.42</v>
      </c>
      <c r="F89" s="97">
        <v>0.06</v>
      </c>
      <c r="G89" s="97">
        <v>1.1399999999999999</v>
      </c>
      <c r="H89" s="97">
        <f>E89*4+F89*9+G89*4</f>
        <v>6.7799999999999994</v>
      </c>
      <c r="I89" s="97">
        <v>2.4E-2</v>
      </c>
      <c r="J89" s="97">
        <v>1.2E-2</v>
      </c>
      <c r="K89" s="97">
        <v>2.94</v>
      </c>
      <c r="L89" s="97">
        <v>0</v>
      </c>
      <c r="M89" s="97">
        <v>0</v>
      </c>
      <c r="N89" s="97">
        <v>10.199999999999999</v>
      </c>
      <c r="O89" s="97">
        <v>18</v>
      </c>
      <c r="P89" s="97">
        <v>8.4</v>
      </c>
      <c r="Q89" s="97">
        <v>0.3</v>
      </c>
      <c r="R89" s="97">
        <v>0.12</v>
      </c>
      <c r="S89" s="119">
        <v>0</v>
      </c>
    </row>
    <row r="90" spans="1:19" s="85" customFormat="1" ht="15" customHeight="1" x14ac:dyDescent="0.35">
      <c r="A90" s="96"/>
      <c r="B90" s="117" t="s">
        <v>122</v>
      </c>
      <c r="C90" s="93" t="s">
        <v>108</v>
      </c>
      <c r="D90" s="91">
        <v>250</v>
      </c>
      <c r="E90" s="97">
        <v>2.38</v>
      </c>
      <c r="F90" s="97">
        <v>5.077</v>
      </c>
      <c r="G90" s="97">
        <v>12.9</v>
      </c>
      <c r="H90" s="97">
        <f t="shared" ref="H90:H96" si="15">E90*4+F90*9+G90*4</f>
        <v>106.81299999999999</v>
      </c>
      <c r="I90" s="97">
        <v>5.5E-2</v>
      </c>
      <c r="J90" s="97">
        <v>2.1999999999999999E-2</v>
      </c>
      <c r="K90" s="97">
        <v>0.95</v>
      </c>
      <c r="L90" s="97">
        <v>0</v>
      </c>
      <c r="M90" s="97">
        <v>0.2</v>
      </c>
      <c r="N90" s="97">
        <v>27.3</v>
      </c>
      <c r="O90" s="97">
        <v>36.770000000000003</v>
      </c>
      <c r="P90" s="97">
        <v>15.22</v>
      </c>
      <c r="Q90" s="97">
        <v>0.72</v>
      </c>
      <c r="R90" s="97">
        <v>0.21</v>
      </c>
      <c r="S90" s="119">
        <v>0</v>
      </c>
    </row>
    <row r="91" spans="1:19" ht="15" customHeight="1" x14ac:dyDescent="0.35">
      <c r="A91" s="20"/>
      <c r="B91" s="88">
        <v>234</v>
      </c>
      <c r="C91" s="88" t="s">
        <v>103</v>
      </c>
      <c r="D91" s="88">
        <v>80</v>
      </c>
      <c r="E91" s="21">
        <v>6.99</v>
      </c>
      <c r="F91" s="21">
        <v>5.8</v>
      </c>
      <c r="G91" s="21">
        <v>9.9700000000000006</v>
      </c>
      <c r="H91" s="97">
        <f t="shared" si="15"/>
        <v>120.03999999999999</v>
      </c>
      <c r="I91" s="21">
        <v>4.7E-2</v>
      </c>
      <c r="J91" s="21">
        <v>7.0000000000000007E-2</v>
      </c>
      <c r="K91" s="21">
        <v>0.88</v>
      </c>
      <c r="L91" s="21">
        <v>0.15</v>
      </c>
      <c r="M91" s="21">
        <v>0.4</v>
      </c>
      <c r="N91" s="21">
        <v>40.92</v>
      </c>
      <c r="O91" s="21">
        <v>92.31</v>
      </c>
      <c r="P91" s="21">
        <v>27.56</v>
      </c>
      <c r="Q91" s="21">
        <v>0.77</v>
      </c>
      <c r="R91" s="97">
        <v>0.9</v>
      </c>
      <c r="S91" s="119">
        <v>0.86</v>
      </c>
    </row>
    <row r="92" spans="1:19" s="85" customFormat="1" ht="15" customHeight="1" x14ac:dyDescent="0.35">
      <c r="A92" s="96"/>
      <c r="B92" s="90">
        <v>125</v>
      </c>
      <c r="C92" s="91" t="s">
        <v>56</v>
      </c>
      <c r="D92" s="116">
        <v>140</v>
      </c>
      <c r="E92" s="99">
        <v>2.67</v>
      </c>
      <c r="F92" s="99">
        <v>5.24</v>
      </c>
      <c r="G92" s="99">
        <v>18.54</v>
      </c>
      <c r="H92" s="97">
        <f t="shared" si="15"/>
        <v>132</v>
      </c>
      <c r="I92" s="99">
        <v>0.15</v>
      </c>
      <c r="J92" s="99">
        <v>0.1</v>
      </c>
      <c r="K92" s="99">
        <v>19.11</v>
      </c>
      <c r="L92" s="99">
        <v>0.08</v>
      </c>
      <c r="M92" s="99">
        <v>0</v>
      </c>
      <c r="N92" s="99">
        <v>18.100000000000001</v>
      </c>
      <c r="O92" s="99">
        <v>73.900000000000006</v>
      </c>
      <c r="P92" s="99">
        <v>26.92</v>
      </c>
      <c r="Q92" s="107">
        <v>1.08</v>
      </c>
      <c r="R92" s="99">
        <v>0.37</v>
      </c>
      <c r="S92" s="119">
        <v>0</v>
      </c>
    </row>
    <row r="93" spans="1:19" s="85" customFormat="1" ht="15" customHeight="1" x14ac:dyDescent="0.35">
      <c r="A93" s="96"/>
      <c r="B93" s="86">
        <v>397</v>
      </c>
      <c r="C93" s="86" t="s">
        <v>100</v>
      </c>
      <c r="D93" s="86">
        <v>200</v>
      </c>
      <c r="E93" s="105">
        <v>0.12</v>
      </c>
      <c r="F93" s="105">
        <v>0.1</v>
      </c>
      <c r="G93" s="105">
        <v>27.5</v>
      </c>
      <c r="H93" s="99">
        <f t="shared" si="15"/>
        <v>111.38</v>
      </c>
      <c r="I93" s="105">
        <v>0.01</v>
      </c>
      <c r="J93" s="105" t="s">
        <v>118</v>
      </c>
      <c r="K93" s="105">
        <v>2.0699999999999998</v>
      </c>
      <c r="L93" s="105">
        <v>0</v>
      </c>
      <c r="M93" s="105">
        <v>0</v>
      </c>
      <c r="N93" s="105">
        <v>16.2</v>
      </c>
      <c r="O93" s="105">
        <v>7.2</v>
      </c>
      <c r="P93" s="105">
        <v>7.51</v>
      </c>
      <c r="Q93" s="106">
        <v>0.89</v>
      </c>
      <c r="R93" s="105">
        <v>7.0000000000000007E-2</v>
      </c>
      <c r="S93" s="119">
        <v>0</v>
      </c>
    </row>
    <row r="94" spans="1:19" s="85" customFormat="1" ht="15" customHeight="1" x14ac:dyDescent="0.35">
      <c r="A94" s="96"/>
      <c r="B94" s="87"/>
      <c r="C94" s="86" t="s">
        <v>53</v>
      </c>
      <c r="D94" s="114">
        <v>60</v>
      </c>
      <c r="E94" s="108">
        <v>4.05</v>
      </c>
      <c r="F94" s="108">
        <v>0.51</v>
      </c>
      <c r="G94" s="108">
        <v>30.09</v>
      </c>
      <c r="H94" s="99">
        <f t="shared" si="15"/>
        <v>141.15</v>
      </c>
      <c r="I94" s="108">
        <v>0.06</v>
      </c>
      <c r="J94" s="108" t="s">
        <v>119</v>
      </c>
      <c r="K94" s="108">
        <v>0</v>
      </c>
      <c r="L94" s="108">
        <v>0</v>
      </c>
      <c r="M94" s="108">
        <v>0.66</v>
      </c>
      <c r="N94" s="108">
        <v>12</v>
      </c>
      <c r="O94" s="108">
        <v>39</v>
      </c>
      <c r="P94" s="108">
        <v>8.4</v>
      </c>
      <c r="Q94" s="108">
        <v>0.66</v>
      </c>
      <c r="R94" s="108">
        <v>0</v>
      </c>
      <c r="S94" s="119">
        <v>0</v>
      </c>
    </row>
    <row r="95" spans="1:19" s="85" customFormat="1" ht="15" customHeight="1" x14ac:dyDescent="0.35">
      <c r="A95" s="96"/>
      <c r="B95" s="86"/>
      <c r="C95" s="86" t="s">
        <v>158</v>
      </c>
      <c r="D95" s="113">
        <v>40</v>
      </c>
      <c r="E95" s="105">
        <v>2.66</v>
      </c>
      <c r="F95" s="105">
        <v>0.48</v>
      </c>
      <c r="G95" s="105">
        <v>16.739999999999998</v>
      </c>
      <c r="H95" s="97">
        <f t="shared" si="15"/>
        <v>81.919999999999987</v>
      </c>
      <c r="I95" s="105">
        <v>0.22</v>
      </c>
      <c r="J95" s="105">
        <v>0.14000000000000001</v>
      </c>
      <c r="K95" s="105">
        <v>0.28000000000000003</v>
      </c>
      <c r="L95" s="105">
        <v>0</v>
      </c>
      <c r="M95" s="105">
        <v>0.22</v>
      </c>
      <c r="N95" s="105">
        <v>51.1</v>
      </c>
      <c r="O95" s="105">
        <v>87.5</v>
      </c>
      <c r="P95" s="105">
        <v>28</v>
      </c>
      <c r="Q95" s="106">
        <v>1.96</v>
      </c>
      <c r="R95" s="105">
        <v>0</v>
      </c>
      <c r="S95" s="119">
        <v>0.04</v>
      </c>
    </row>
    <row r="96" spans="1:19" ht="15" customHeight="1" x14ac:dyDescent="0.35">
      <c r="A96" s="20"/>
      <c r="B96" s="1"/>
      <c r="C96" s="1" t="s">
        <v>161</v>
      </c>
      <c r="D96" s="52">
        <v>160</v>
      </c>
      <c r="E96" s="31">
        <v>0.64</v>
      </c>
      <c r="F96" s="31">
        <v>0.64</v>
      </c>
      <c r="G96" s="31">
        <v>15.68</v>
      </c>
      <c r="H96" s="97">
        <f t="shared" si="15"/>
        <v>71.039999999999992</v>
      </c>
      <c r="I96" s="18">
        <v>0.05</v>
      </c>
      <c r="J96" s="18">
        <v>0.03</v>
      </c>
      <c r="K96" s="18">
        <v>16</v>
      </c>
      <c r="L96" s="18">
        <v>0</v>
      </c>
      <c r="M96" s="18">
        <v>0.2</v>
      </c>
      <c r="N96" s="18">
        <v>25.6</v>
      </c>
      <c r="O96" s="18">
        <v>17.600000000000001</v>
      </c>
      <c r="P96" s="18">
        <v>14.4</v>
      </c>
      <c r="Q96" s="18">
        <v>3.52</v>
      </c>
      <c r="R96" s="95">
        <v>0.24</v>
      </c>
      <c r="S96" s="119">
        <v>0</v>
      </c>
    </row>
    <row r="97" spans="1:19" ht="15" customHeight="1" x14ac:dyDescent="0.35">
      <c r="B97" s="23"/>
      <c r="C97" s="30" t="s">
        <v>15</v>
      </c>
      <c r="D97" s="59">
        <f t="shared" ref="D97:S97" si="16">SUM(D89:D96)</f>
        <v>990</v>
      </c>
      <c r="E97" s="24">
        <f t="shared" si="16"/>
        <v>19.93</v>
      </c>
      <c r="F97" s="24">
        <f t="shared" si="16"/>
        <v>17.907000000000004</v>
      </c>
      <c r="G97" s="24">
        <f t="shared" si="16"/>
        <v>132.56</v>
      </c>
      <c r="H97" s="24">
        <f t="shared" si="16"/>
        <v>771.12299999999993</v>
      </c>
      <c r="I97" s="24">
        <f t="shared" si="16"/>
        <v>0.6160000000000001</v>
      </c>
      <c r="J97" s="24">
        <f t="shared" si="16"/>
        <v>0.374</v>
      </c>
      <c r="K97" s="24">
        <f t="shared" si="16"/>
        <v>42.230000000000004</v>
      </c>
      <c r="L97" s="24">
        <f t="shared" si="16"/>
        <v>0.22999999999999998</v>
      </c>
      <c r="M97" s="24">
        <f t="shared" si="16"/>
        <v>1.6800000000000002</v>
      </c>
      <c r="N97" s="24">
        <f t="shared" si="16"/>
        <v>201.42000000000002</v>
      </c>
      <c r="O97" s="24">
        <f t="shared" si="16"/>
        <v>372.28000000000003</v>
      </c>
      <c r="P97" s="24">
        <f t="shared" si="16"/>
        <v>136.41</v>
      </c>
      <c r="Q97" s="24">
        <f t="shared" si="16"/>
        <v>9.9</v>
      </c>
      <c r="R97" s="98">
        <f t="shared" si="16"/>
        <v>1.9100000000000001</v>
      </c>
      <c r="S97" s="98">
        <f t="shared" si="16"/>
        <v>0.9</v>
      </c>
    </row>
    <row r="98" spans="1:19" ht="15" customHeight="1" x14ac:dyDescent="0.35">
      <c r="B98" s="26"/>
      <c r="C98" s="27"/>
      <c r="D98" s="55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100"/>
      <c r="S98" s="100"/>
    </row>
    <row r="99" spans="1:19" ht="15" customHeight="1" x14ac:dyDescent="0.35">
      <c r="A99" s="25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97"/>
      <c r="S99" s="119"/>
    </row>
    <row r="100" spans="1:19" ht="15" customHeight="1" x14ac:dyDescent="0.35">
      <c r="A100" s="29"/>
      <c r="B100" s="231" t="s">
        <v>154</v>
      </c>
      <c r="C100" s="232"/>
      <c r="D100" s="57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94"/>
      <c r="S100" s="94"/>
    </row>
    <row r="101" spans="1:19" ht="15" customHeight="1" x14ac:dyDescent="0.35">
      <c r="B101" s="44" t="s">
        <v>67</v>
      </c>
      <c r="C101" s="5" t="s">
        <v>68</v>
      </c>
      <c r="D101" s="58">
        <v>250</v>
      </c>
      <c r="E101" s="18">
        <v>1.59</v>
      </c>
      <c r="F101" s="18">
        <v>4.9000000000000004</v>
      </c>
      <c r="G101" s="18">
        <v>9.15</v>
      </c>
      <c r="H101" s="95">
        <f t="shared" ref="H101:H102" si="17">E101*4+F101*9+G101*4</f>
        <v>87.06</v>
      </c>
      <c r="I101" s="18">
        <v>7.0000000000000007E-2</v>
      </c>
      <c r="J101" s="18">
        <v>0.05</v>
      </c>
      <c r="K101" s="18">
        <v>10.38</v>
      </c>
      <c r="L101" s="18">
        <v>0</v>
      </c>
      <c r="M101" s="18">
        <v>0.3</v>
      </c>
      <c r="N101" s="18">
        <v>34.85</v>
      </c>
      <c r="O101" s="18">
        <v>49.28</v>
      </c>
      <c r="P101" s="18">
        <v>20.75</v>
      </c>
      <c r="Q101" s="37">
        <v>0.78</v>
      </c>
      <c r="R101" s="95">
        <v>0.57999999999999996</v>
      </c>
      <c r="S101" s="119">
        <v>0.01</v>
      </c>
    </row>
    <row r="102" spans="1:19" ht="15" customHeight="1" x14ac:dyDescent="0.35">
      <c r="B102" s="44">
        <v>267</v>
      </c>
      <c r="C102" s="5" t="s">
        <v>65</v>
      </c>
      <c r="D102" s="58">
        <v>75</v>
      </c>
      <c r="E102" s="18">
        <v>13.2</v>
      </c>
      <c r="F102" s="18">
        <v>18.8</v>
      </c>
      <c r="G102" s="18">
        <v>9.1</v>
      </c>
      <c r="H102" s="18">
        <f t="shared" si="17"/>
        <v>258.39999999999998</v>
      </c>
      <c r="I102" s="18">
        <v>0.09</v>
      </c>
      <c r="J102" s="18">
        <v>0.18</v>
      </c>
      <c r="K102" s="18">
        <v>0</v>
      </c>
      <c r="L102" s="18">
        <v>0.45</v>
      </c>
      <c r="M102" s="95">
        <v>0.3</v>
      </c>
      <c r="N102" s="18">
        <v>18.329999999999998</v>
      </c>
      <c r="O102" s="18">
        <v>208.98</v>
      </c>
      <c r="P102" s="18">
        <v>32.299999999999997</v>
      </c>
      <c r="Q102" s="37">
        <v>3.81</v>
      </c>
      <c r="R102" s="95">
        <v>1.86</v>
      </c>
      <c r="S102" s="119">
        <v>0.06</v>
      </c>
    </row>
    <row r="103" spans="1:19" s="110" customFormat="1" ht="15" customHeight="1" x14ac:dyDescent="0.35">
      <c r="A103" s="96"/>
      <c r="B103" s="87"/>
      <c r="C103" s="86" t="s">
        <v>172</v>
      </c>
      <c r="D103" s="114">
        <v>150</v>
      </c>
      <c r="E103" s="97">
        <v>3.2</v>
      </c>
      <c r="F103" s="97">
        <v>5.2</v>
      </c>
      <c r="G103" s="97">
        <v>20.8</v>
      </c>
      <c r="H103" s="105">
        <f>E103*4+F103*9+G103*4</f>
        <v>142.80000000000001</v>
      </c>
      <c r="I103" s="97">
        <v>0.06</v>
      </c>
      <c r="J103" s="97">
        <v>0.02</v>
      </c>
      <c r="K103" s="97">
        <v>0</v>
      </c>
      <c r="L103" s="97">
        <v>0</v>
      </c>
      <c r="M103" s="95">
        <v>0.5</v>
      </c>
      <c r="N103" s="97">
        <v>26.82</v>
      </c>
      <c r="O103" s="97">
        <v>111.2</v>
      </c>
      <c r="P103" s="97">
        <v>15.99</v>
      </c>
      <c r="Q103" s="97">
        <v>0.57999999999999996</v>
      </c>
      <c r="R103" s="97">
        <v>0</v>
      </c>
      <c r="S103" s="119">
        <v>0</v>
      </c>
    </row>
    <row r="104" spans="1:19" s="85" customFormat="1" ht="15" customHeight="1" x14ac:dyDescent="0.35">
      <c r="A104" s="96"/>
      <c r="B104" s="88"/>
      <c r="C104" s="88" t="s">
        <v>169</v>
      </c>
      <c r="D104" s="115">
        <v>200</v>
      </c>
      <c r="E104" s="102">
        <v>1</v>
      </c>
      <c r="F104" s="102">
        <v>0</v>
      </c>
      <c r="G104" s="102">
        <v>20.200000000000003</v>
      </c>
      <c r="H104" s="105">
        <f t="shared" ref="H104" si="18">E104*4+F104*9+G104*4</f>
        <v>84.800000000000011</v>
      </c>
      <c r="I104" s="97">
        <v>2.2000000000000002E-2</v>
      </c>
      <c r="J104" s="97">
        <v>2.2000000000000002E-2</v>
      </c>
      <c r="K104" s="97">
        <v>4</v>
      </c>
      <c r="L104" s="97">
        <v>0</v>
      </c>
      <c r="M104" s="97">
        <v>0.2</v>
      </c>
      <c r="N104" s="97">
        <v>14</v>
      </c>
      <c r="O104" s="97">
        <v>14</v>
      </c>
      <c r="P104" s="97">
        <v>8</v>
      </c>
      <c r="Q104" s="97">
        <v>2.8000000000000003</v>
      </c>
      <c r="R104" s="97">
        <v>0</v>
      </c>
      <c r="S104" s="119">
        <v>0</v>
      </c>
    </row>
    <row r="105" spans="1:19" ht="15" customHeight="1" x14ac:dyDescent="0.35">
      <c r="A105" s="20"/>
      <c r="B105" s="1"/>
      <c r="C105" s="1" t="s">
        <v>53</v>
      </c>
      <c r="D105" s="52">
        <v>40</v>
      </c>
      <c r="E105" s="41">
        <v>2.7</v>
      </c>
      <c r="F105" s="41">
        <v>0.34</v>
      </c>
      <c r="G105" s="41">
        <v>20.059999999999999</v>
      </c>
      <c r="H105" s="41">
        <v>94.1</v>
      </c>
      <c r="I105" s="41">
        <v>0.04</v>
      </c>
      <c r="J105" s="41">
        <v>0.01</v>
      </c>
      <c r="K105" s="41">
        <v>0</v>
      </c>
      <c r="L105" s="41">
        <v>0</v>
      </c>
      <c r="M105" s="41">
        <v>0.44</v>
      </c>
      <c r="N105" s="41">
        <v>8</v>
      </c>
      <c r="O105" s="41">
        <v>26</v>
      </c>
      <c r="P105" s="41">
        <v>5.6</v>
      </c>
      <c r="Q105" s="41">
        <v>0.44</v>
      </c>
      <c r="R105" s="108">
        <v>0</v>
      </c>
      <c r="S105" s="119">
        <v>0</v>
      </c>
    </row>
    <row r="106" spans="1:19" s="85" customFormat="1" ht="15" customHeight="1" x14ac:dyDescent="0.35">
      <c r="A106" s="96"/>
      <c r="B106" s="86"/>
      <c r="C106" s="86" t="s">
        <v>158</v>
      </c>
      <c r="D106" s="113">
        <v>20</v>
      </c>
      <c r="E106" s="105">
        <v>1.33</v>
      </c>
      <c r="F106" s="105">
        <v>0.24</v>
      </c>
      <c r="G106" s="105">
        <v>8.3699999999999992</v>
      </c>
      <c r="H106" s="99">
        <f t="shared" ref="H106:H107" si="19">E106*4+F106*9+G106*4</f>
        <v>40.959999999999994</v>
      </c>
      <c r="I106" s="105">
        <v>0.11</v>
      </c>
      <c r="J106" s="105">
        <v>7.0000000000000007E-2</v>
      </c>
      <c r="K106" s="105">
        <v>0.14000000000000001</v>
      </c>
      <c r="L106" s="105">
        <v>0</v>
      </c>
      <c r="M106" s="105">
        <v>0.11</v>
      </c>
      <c r="N106" s="105">
        <v>25.55</v>
      </c>
      <c r="O106" s="105">
        <v>43.75</v>
      </c>
      <c r="P106" s="105">
        <v>14</v>
      </c>
      <c r="Q106" s="106">
        <v>0.98</v>
      </c>
      <c r="R106" s="105">
        <v>0</v>
      </c>
      <c r="S106" s="119">
        <v>0.02</v>
      </c>
    </row>
    <row r="107" spans="1:19" s="85" customFormat="1" ht="15" customHeight="1" x14ac:dyDescent="0.35">
      <c r="A107" s="96"/>
      <c r="B107" s="86"/>
      <c r="C107" s="86" t="s">
        <v>168</v>
      </c>
      <c r="D107" s="113">
        <v>180</v>
      </c>
      <c r="E107" s="95">
        <v>4.37</v>
      </c>
      <c r="F107" s="95">
        <f>2.7*1.8</f>
        <v>4.8600000000000003</v>
      </c>
      <c r="G107" s="95">
        <v>7.1749999999999998</v>
      </c>
      <c r="H107" s="95">
        <f t="shared" si="19"/>
        <v>89.92</v>
      </c>
      <c r="I107" s="95">
        <v>3.5000000000000003E-2</v>
      </c>
      <c r="J107" s="95">
        <v>0.245</v>
      </c>
      <c r="K107" s="95">
        <v>0.52</v>
      </c>
      <c r="L107" s="95">
        <v>0.35</v>
      </c>
      <c r="M107" s="95">
        <v>0</v>
      </c>
      <c r="N107" s="95">
        <v>217</v>
      </c>
      <c r="O107" s="95">
        <v>57.96</v>
      </c>
      <c r="P107" s="95">
        <v>24.5</v>
      </c>
      <c r="Q107" s="95">
        <v>0.17499999999999999</v>
      </c>
      <c r="R107" s="95">
        <v>0.7</v>
      </c>
      <c r="S107" s="119">
        <v>0</v>
      </c>
    </row>
    <row r="108" spans="1:19" ht="15" customHeight="1" x14ac:dyDescent="0.35">
      <c r="B108" s="23"/>
      <c r="C108" s="24" t="s">
        <v>15</v>
      </c>
      <c r="D108" s="59">
        <f t="shared" ref="D108:S108" si="20">SUM(D101:D107)</f>
        <v>915</v>
      </c>
      <c r="E108" s="59">
        <f t="shared" si="20"/>
        <v>27.389999999999997</v>
      </c>
      <c r="F108" s="59">
        <f t="shared" si="20"/>
        <v>34.340000000000003</v>
      </c>
      <c r="G108" s="59">
        <f t="shared" si="20"/>
        <v>94.855000000000004</v>
      </c>
      <c r="H108" s="59">
        <f t="shared" si="20"/>
        <v>798.04</v>
      </c>
      <c r="I108" s="59">
        <f t="shared" si="20"/>
        <v>0.42699999999999994</v>
      </c>
      <c r="J108" s="59">
        <f t="shared" si="20"/>
        <v>0.59699999999999998</v>
      </c>
      <c r="K108" s="59">
        <f t="shared" si="20"/>
        <v>15.040000000000001</v>
      </c>
      <c r="L108" s="59">
        <f t="shared" si="20"/>
        <v>0.8</v>
      </c>
      <c r="M108" s="59">
        <f t="shared" si="20"/>
        <v>1.85</v>
      </c>
      <c r="N108" s="59">
        <f t="shared" si="20"/>
        <v>344.55</v>
      </c>
      <c r="O108" s="59">
        <f t="shared" si="20"/>
        <v>511.16999999999996</v>
      </c>
      <c r="P108" s="59">
        <f t="shared" si="20"/>
        <v>121.13999999999999</v>
      </c>
      <c r="Q108" s="59">
        <f t="shared" si="20"/>
        <v>9.5650000000000013</v>
      </c>
      <c r="R108" s="59">
        <f t="shared" si="20"/>
        <v>3.1399999999999997</v>
      </c>
      <c r="S108" s="59">
        <f t="shared" si="20"/>
        <v>0.09</v>
      </c>
    </row>
    <row r="109" spans="1:19" ht="15" customHeight="1" x14ac:dyDescent="0.35">
      <c r="B109" s="26"/>
      <c r="C109" s="27"/>
      <c r="D109" s="55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100"/>
      <c r="S109" s="100"/>
    </row>
    <row r="110" spans="1:19" ht="15" customHeight="1" x14ac:dyDescent="0.35">
      <c r="A110" s="25"/>
      <c r="E110" s="32"/>
      <c r="F110" s="32"/>
      <c r="G110" s="32"/>
      <c r="H110" s="32"/>
      <c r="I110" s="21"/>
      <c r="J110" s="21"/>
      <c r="K110" s="21"/>
      <c r="L110" s="21"/>
      <c r="M110" s="21"/>
      <c r="N110" s="21"/>
      <c r="O110" s="21"/>
      <c r="P110" s="21"/>
      <c r="Q110" s="21"/>
      <c r="R110" s="97"/>
      <c r="S110" s="119"/>
    </row>
    <row r="111" spans="1:19" ht="15" customHeight="1" x14ac:dyDescent="0.35">
      <c r="A111" s="33"/>
      <c r="B111" s="231" t="s">
        <v>155</v>
      </c>
      <c r="C111" s="232"/>
      <c r="D111" s="64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111"/>
      <c r="S111" s="119"/>
    </row>
    <row r="112" spans="1:19" ht="15" customHeight="1" x14ac:dyDescent="0.35">
      <c r="A112" s="20"/>
      <c r="B112" s="9">
        <v>82</v>
      </c>
      <c r="C112" s="6" t="s">
        <v>64</v>
      </c>
      <c r="D112" s="53">
        <v>250</v>
      </c>
      <c r="E112" s="25">
        <v>1.8</v>
      </c>
      <c r="F112" s="25">
        <v>4.92</v>
      </c>
      <c r="G112" s="25">
        <v>10.93</v>
      </c>
      <c r="H112" s="99">
        <f t="shared" ref="H112:H118" si="21">E112*4+F112*9+G112*4</f>
        <v>95.2</v>
      </c>
      <c r="I112" s="25">
        <v>0.05</v>
      </c>
      <c r="J112" s="25">
        <v>0.05</v>
      </c>
      <c r="K112" s="25">
        <v>10.68</v>
      </c>
      <c r="L112" s="25">
        <v>0</v>
      </c>
      <c r="M112" s="25">
        <v>0.5</v>
      </c>
      <c r="N112" s="25">
        <v>49.73</v>
      </c>
      <c r="O112" s="25">
        <v>54.6</v>
      </c>
      <c r="P112" s="25">
        <v>26.13</v>
      </c>
      <c r="Q112" s="40">
        <v>1.23</v>
      </c>
      <c r="R112" s="99">
        <v>0.74</v>
      </c>
      <c r="S112" s="119">
        <v>7.0000000000000007E-2</v>
      </c>
    </row>
    <row r="113" spans="1:20" ht="15" customHeight="1" x14ac:dyDescent="0.35">
      <c r="B113" s="86">
        <v>250</v>
      </c>
      <c r="C113" s="86" t="s">
        <v>99</v>
      </c>
      <c r="D113" s="86">
        <v>70</v>
      </c>
      <c r="E113" s="25">
        <v>12.5</v>
      </c>
      <c r="F113" s="25">
        <v>6.4</v>
      </c>
      <c r="G113" s="25">
        <v>1.3</v>
      </c>
      <c r="H113" s="99">
        <f t="shared" si="21"/>
        <v>112.8</v>
      </c>
      <c r="I113" s="25">
        <v>2.7E-2</v>
      </c>
      <c r="J113" s="25">
        <v>4.5999999999999999E-2</v>
      </c>
      <c r="K113" s="25">
        <v>1.1299999999999999</v>
      </c>
      <c r="L113" s="25">
        <v>0.3</v>
      </c>
      <c r="M113" s="25">
        <v>0.5</v>
      </c>
      <c r="N113" s="25">
        <v>74.63</v>
      </c>
      <c r="O113" s="25">
        <v>89</v>
      </c>
      <c r="P113" s="25">
        <v>26.85</v>
      </c>
      <c r="Q113" s="40">
        <v>0.53</v>
      </c>
      <c r="R113" s="99">
        <v>0.67</v>
      </c>
      <c r="S113" s="119">
        <v>0</v>
      </c>
    </row>
    <row r="114" spans="1:20" ht="15" customHeight="1" x14ac:dyDescent="0.35">
      <c r="A114" s="20"/>
      <c r="B114" s="87">
        <v>205</v>
      </c>
      <c r="C114" s="89" t="s">
        <v>107</v>
      </c>
      <c r="D114" s="89">
        <v>125</v>
      </c>
      <c r="E114" s="21">
        <v>4.3099999999999996</v>
      </c>
      <c r="F114" s="21">
        <v>4.99</v>
      </c>
      <c r="G114" s="21">
        <v>23.77</v>
      </c>
      <c r="H114" s="99">
        <f t="shared" si="21"/>
        <v>157.23000000000002</v>
      </c>
      <c r="I114" s="21">
        <v>0.06</v>
      </c>
      <c r="J114" s="21">
        <v>0.03</v>
      </c>
      <c r="K114" s="21">
        <v>2.2599999999999998</v>
      </c>
      <c r="L114" s="21">
        <v>0</v>
      </c>
      <c r="M114" s="99">
        <v>0.05</v>
      </c>
      <c r="N114" s="21">
        <v>16.18</v>
      </c>
      <c r="O114" s="21">
        <v>42.4</v>
      </c>
      <c r="P114" s="21">
        <v>14.45</v>
      </c>
      <c r="Q114" s="21">
        <v>0.86</v>
      </c>
      <c r="R114" s="97">
        <v>0.95</v>
      </c>
      <c r="S114" s="119">
        <v>0</v>
      </c>
    </row>
    <row r="115" spans="1:20" ht="15" customHeight="1" x14ac:dyDescent="0.35">
      <c r="A115" s="20"/>
      <c r="B115" s="36">
        <v>392</v>
      </c>
      <c r="C115" s="1" t="s">
        <v>69</v>
      </c>
      <c r="D115" s="52">
        <v>200</v>
      </c>
      <c r="E115" s="25">
        <v>7.0000000000000007E-2</v>
      </c>
      <c r="F115" s="25">
        <v>0.02</v>
      </c>
      <c r="G115" s="25">
        <v>10.06</v>
      </c>
      <c r="H115" s="99">
        <f t="shared" si="21"/>
        <v>40.700000000000003</v>
      </c>
      <c r="I115" s="25">
        <v>0</v>
      </c>
      <c r="J115" s="25">
        <v>0</v>
      </c>
      <c r="K115" s="25">
        <v>0.03</v>
      </c>
      <c r="L115" s="25">
        <v>0</v>
      </c>
      <c r="M115" s="99">
        <v>0</v>
      </c>
      <c r="N115" s="25">
        <v>11.1</v>
      </c>
      <c r="O115" s="25">
        <v>2.8</v>
      </c>
      <c r="P115" s="25">
        <v>1.4</v>
      </c>
      <c r="Q115" s="40">
        <v>0.28000000000000003</v>
      </c>
      <c r="R115" s="99">
        <v>0</v>
      </c>
      <c r="S115" s="119">
        <v>0</v>
      </c>
    </row>
    <row r="116" spans="1:20" s="85" customFormat="1" ht="15" customHeight="1" x14ac:dyDescent="0.35">
      <c r="A116" s="96"/>
      <c r="B116" s="87"/>
      <c r="C116" s="86" t="s">
        <v>53</v>
      </c>
      <c r="D116" s="114">
        <v>60</v>
      </c>
      <c r="E116" s="108">
        <v>4.05</v>
      </c>
      <c r="F116" s="108">
        <v>0.51</v>
      </c>
      <c r="G116" s="108">
        <v>30.09</v>
      </c>
      <c r="H116" s="99">
        <f t="shared" si="21"/>
        <v>141.15</v>
      </c>
      <c r="I116" s="108">
        <v>0.06</v>
      </c>
      <c r="J116" s="108">
        <v>1.4999999999999999E-2</v>
      </c>
      <c r="K116" s="108">
        <v>0</v>
      </c>
      <c r="L116" s="108">
        <v>0</v>
      </c>
      <c r="M116" s="108">
        <v>0.66</v>
      </c>
      <c r="N116" s="108">
        <v>12</v>
      </c>
      <c r="O116" s="108">
        <v>39</v>
      </c>
      <c r="P116" s="108">
        <v>8.4</v>
      </c>
      <c r="Q116" s="108">
        <v>0.66</v>
      </c>
      <c r="R116" s="108">
        <v>0</v>
      </c>
      <c r="S116" s="119">
        <v>0</v>
      </c>
    </row>
    <row r="117" spans="1:20" ht="15" customHeight="1" x14ac:dyDescent="0.35">
      <c r="A117" s="20"/>
      <c r="B117" s="35"/>
      <c r="C117" s="1" t="s">
        <v>166</v>
      </c>
      <c r="D117" s="52">
        <v>20</v>
      </c>
      <c r="E117" s="38">
        <v>1.33</v>
      </c>
      <c r="F117" s="38">
        <v>0.24</v>
      </c>
      <c r="G117" s="38">
        <v>8.3699999999999992</v>
      </c>
      <c r="H117" s="99">
        <f t="shared" si="21"/>
        <v>40.959999999999994</v>
      </c>
      <c r="I117" s="38">
        <v>0.11</v>
      </c>
      <c r="J117" s="38">
        <v>7.0000000000000007E-2</v>
      </c>
      <c r="K117" s="38">
        <v>0.14000000000000001</v>
      </c>
      <c r="L117" s="38">
        <v>0</v>
      </c>
      <c r="M117" s="38">
        <v>0.11</v>
      </c>
      <c r="N117" s="38">
        <v>25.55</v>
      </c>
      <c r="O117" s="38">
        <v>43.75</v>
      </c>
      <c r="P117" s="38">
        <v>14</v>
      </c>
      <c r="Q117" s="39">
        <v>0.98</v>
      </c>
      <c r="R117" s="105">
        <v>0</v>
      </c>
      <c r="S117" s="119">
        <v>0.2</v>
      </c>
    </row>
    <row r="118" spans="1:20" s="85" customFormat="1" ht="15" customHeight="1" x14ac:dyDescent="0.35">
      <c r="A118" s="96"/>
      <c r="B118" s="103"/>
      <c r="C118" s="86" t="s">
        <v>167</v>
      </c>
      <c r="D118" s="113">
        <v>35</v>
      </c>
      <c r="E118" s="99">
        <f>6.8*0.32</f>
        <v>2.1760000000000002</v>
      </c>
      <c r="F118" s="99">
        <f>32.4*0.35</f>
        <v>11.339999999999998</v>
      </c>
      <c r="G118" s="99">
        <f>65.6*0.35</f>
        <v>22.959999999999997</v>
      </c>
      <c r="H118" s="99">
        <f t="shared" si="21"/>
        <v>202.60399999999998</v>
      </c>
      <c r="I118" s="99">
        <v>0.04</v>
      </c>
      <c r="J118" s="99">
        <v>0.06</v>
      </c>
      <c r="K118" s="99">
        <v>0</v>
      </c>
      <c r="L118" s="99">
        <v>0.2797</v>
      </c>
      <c r="M118" s="99">
        <f>7.7*0.45</f>
        <v>3.4650000000000003</v>
      </c>
      <c r="N118" s="99">
        <v>10.14</v>
      </c>
      <c r="O118" s="99">
        <v>37.590000000000003</v>
      </c>
      <c r="P118" s="99">
        <v>7.69</v>
      </c>
      <c r="Q118" s="107">
        <v>0.64</v>
      </c>
      <c r="R118" s="99">
        <v>0</v>
      </c>
      <c r="S118" s="119">
        <v>0</v>
      </c>
    </row>
    <row r="119" spans="1:20" s="85" customFormat="1" ht="15" customHeight="1" x14ac:dyDescent="0.35">
      <c r="A119" s="96"/>
      <c r="B119" s="86"/>
      <c r="C119" s="86" t="s">
        <v>159</v>
      </c>
      <c r="D119" s="113">
        <v>200</v>
      </c>
      <c r="E119" s="108">
        <f>2.5*2</f>
        <v>5</v>
      </c>
      <c r="F119" s="108">
        <f>2.5*2</f>
        <v>5</v>
      </c>
      <c r="G119" s="108">
        <f>8*0.75</f>
        <v>6</v>
      </c>
      <c r="H119" s="99">
        <f t="shared" ref="H119" si="22">E119*4+F119*9+G119*4</f>
        <v>89</v>
      </c>
      <c r="I119" s="108">
        <v>0.08</v>
      </c>
      <c r="J119" s="108">
        <v>0.3</v>
      </c>
      <c r="K119" s="108">
        <v>2.6</v>
      </c>
      <c r="L119" s="108">
        <v>0.4</v>
      </c>
      <c r="M119" s="108">
        <v>0</v>
      </c>
      <c r="N119" s="108">
        <v>240</v>
      </c>
      <c r="O119" s="108">
        <v>180</v>
      </c>
      <c r="P119" s="108">
        <v>28</v>
      </c>
      <c r="Q119" s="108">
        <v>0.2</v>
      </c>
      <c r="R119" s="108">
        <v>0</v>
      </c>
      <c r="S119" s="119">
        <v>0</v>
      </c>
    </row>
    <row r="120" spans="1:20" ht="15" customHeight="1" x14ac:dyDescent="0.35">
      <c r="B120" s="26"/>
      <c r="C120" s="24" t="s">
        <v>15</v>
      </c>
      <c r="D120" s="59">
        <f>SUM(D112:D119)</f>
        <v>960</v>
      </c>
      <c r="E120" s="24">
        <f t="shared" ref="E120:S120" si="23">SUM(E112:E119)</f>
        <v>31.236000000000004</v>
      </c>
      <c r="F120" s="24">
        <f t="shared" si="23"/>
        <v>33.42</v>
      </c>
      <c r="G120" s="24">
        <f t="shared" si="23"/>
        <v>113.48</v>
      </c>
      <c r="H120" s="24">
        <f t="shared" si="23"/>
        <v>879.64400000000001</v>
      </c>
      <c r="I120" s="24">
        <f t="shared" si="23"/>
        <v>0.42699999999999999</v>
      </c>
      <c r="J120" s="24">
        <f t="shared" si="23"/>
        <v>0.57099999999999995</v>
      </c>
      <c r="K120" s="24">
        <f t="shared" si="23"/>
        <v>16.84</v>
      </c>
      <c r="L120" s="24">
        <f t="shared" si="23"/>
        <v>0.97970000000000002</v>
      </c>
      <c r="M120" s="24">
        <f t="shared" si="23"/>
        <v>5.2850000000000001</v>
      </c>
      <c r="N120" s="24">
        <f t="shared" si="23"/>
        <v>439.33</v>
      </c>
      <c r="O120" s="24">
        <f t="shared" si="23"/>
        <v>489.14</v>
      </c>
      <c r="P120" s="24">
        <f t="shared" si="23"/>
        <v>126.92000000000002</v>
      </c>
      <c r="Q120" s="24">
        <f t="shared" si="23"/>
        <v>5.3800000000000008</v>
      </c>
      <c r="R120" s="24">
        <f t="shared" si="23"/>
        <v>2.3600000000000003</v>
      </c>
      <c r="S120" s="98">
        <f t="shared" si="23"/>
        <v>0.27</v>
      </c>
    </row>
    <row r="121" spans="1:20" ht="15" customHeight="1" x14ac:dyDescent="0.35">
      <c r="B121" s="26"/>
      <c r="C121" s="27"/>
      <c r="D121" s="55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100"/>
    </row>
    <row r="122" spans="1:20" ht="15" customHeight="1" x14ac:dyDescent="0.35">
      <c r="A122" s="25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81"/>
    </row>
    <row r="123" spans="1:20" ht="15" customHeight="1" x14ac:dyDescent="0.35">
      <c r="S123" s="81"/>
    </row>
    <row r="124" spans="1:20" ht="15" customHeight="1" x14ac:dyDescent="0.35">
      <c r="S124" s="81"/>
    </row>
    <row r="125" spans="1:20" ht="15" customHeight="1" x14ac:dyDescent="0.35">
      <c r="C125" s="123" t="s">
        <v>73</v>
      </c>
      <c r="G125" s="31" t="s">
        <v>74</v>
      </c>
      <c r="I125" s="18" t="s">
        <v>75</v>
      </c>
      <c r="M125" s="18" t="s">
        <v>76</v>
      </c>
      <c r="S125" s="81"/>
    </row>
    <row r="126" spans="1:20" ht="15" customHeight="1" x14ac:dyDescent="0.35">
      <c r="C126" s="124"/>
      <c r="E126" s="61" t="s">
        <v>77</v>
      </c>
      <c r="F126" s="31" t="s">
        <v>78</v>
      </c>
      <c r="G126" s="31" t="s">
        <v>79</v>
      </c>
      <c r="H126" s="31" t="s">
        <v>121</v>
      </c>
      <c r="I126" s="18" t="s">
        <v>80</v>
      </c>
      <c r="J126" s="18" t="s">
        <v>81</v>
      </c>
      <c r="K126" s="18" t="s">
        <v>82</v>
      </c>
      <c r="L126" s="18" t="s">
        <v>83</v>
      </c>
      <c r="M126" s="18" t="s">
        <v>84</v>
      </c>
      <c r="N126" s="18" t="s">
        <v>85</v>
      </c>
      <c r="O126" s="18" t="s">
        <v>86</v>
      </c>
      <c r="P126" s="18" t="s">
        <v>87</v>
      </c>
      <c r="Q126" s="18" t="s">
        <v>88</v>
      </c>
      <c r="R126" s="18" t="s">
        <v>114</v>
      </c>
      <c r="S126" s="95" t="s">
        <v>115</v>
      </c>
      <c r="T126" s="126"/>
    </row>
    <row r="127" spans="1:20" ht="15" customHeight="1" x14ac:dyDescent="0.35">
      <c r="C127" s="124" t="s">
        <v>127</v>
      </c>
      <c r="E127" s="61">
        <v>77</v>
      </c>
      <c r="F127" s="31">
        <v>79</v>
      </c>
      <c r="G127" s="31">
        <v>335</v>
      </c>
      <c r="H127" s="31">
        <v>2350</v>
      </c>
      <c r="I127" s="18">
        <v>1.2</v>
      </c>
      <c r="J127" s="18">
        <v>1.4</v>
      </c>
      <c r="K127" s="18">
        <v>60</v>
      </c>
      <c r="L127" s="18">
        <v>0.7</v>
      </c>
      <c r="M127" s="18">
        <v>10</v>
      </c>
      <c r="N127" s="18">
        <v>1100</v>
      </c>
      <c r="O127" s="18">
        <v>1650</v>
      </c>
      <c r="P127" s="18">
        <v>250</v>
      </c>
      <c r="Q127" s="18">
        <v>12</v>
      </c>
      <c r="R127" s="18">
        <v>10</v>
      </c>
      <c r="S127" s="95">
        <v>0.1</v>
      </c>
      <c r="T127" s="126"/>
    </row>
    <row r="128" spans="1:20" ht="15" customHeight="1" x14ac:dyDescent="0.35">
      <c r="C128" s="124"/>
      <c r="E128" s="61"/>
      <c r="H128" s="31"/>
      <c r="S128" s="95"/>
      <c r="T128" s="126"/>
    </row>
    <row r="129" spans="1:23" ht="15" customHeight="1" x14ac:dyDescent="0.35">
      <c r="C129" s="169" t="s">
        <v>89</v>
      </c>
      <c r="D129" s="170"/>
      <c r="E129" s="171">
        <v>26.95</v>
      </c>
      <c r="F129" s="172">
        <v>27.65</v>
      </c>
      <c r="G129" s="172">
        <v>117.24999999999999</v>
      </c>
      <c r="H129" s="172">
        <v>822.5</v>
      </c>
      <c r="I129" s="172">
        <v>0.42</v>
      </c>
      <c r="J129" s="172">
        <v>0.48999999999999994</v>
      </c>
      <c r="K129" s="172">
        <v>21</v>
      </c>
      <c r="L129" s="172">
        <v>0.24499999999999997</v>
      </c>
      <c r="M129" s="172">
        <v>3.5</v>
      </c>
      <c r="N129" s="172">
        <v>385</v>
      </c>
      <c r="O129" s="172">
        <v>577.5</v>
      </c>
      <c r="P129" s="172">
        <v>87.5</v>
      </c>
      <c r="Q129" s="172">
        <v>4.1999999999999993</v>
      </c>
      <c r="R129" s="172">
        <v>3.5</v>
      </c>
      <c r="S129" s="172">
        <v>3.4999999999999996E-2</v>
      </c>
      <c r="T129" s="126"/>
    </row>
    <row r="130" spans="1:23" ht="15" customHeight="1" x14ac:dyDescent="0.35">
      <c r="S130" s="125"/>
      <c r="T130" s="126"/>
    </row>
    <row r="131" spans="1:23" s="128" customFormat="1" ht="15" customHeight="1" x14ac:dyDescent="0.35">
      <c r="A131" s="122"/>
      <c r="B131" s="127"/>
      <c r="C131" s="166" t="s">
        <v>126</v>
      </c>
      <c r="D131" s="167"/>
      <c r="E131" s="168">
        <f t="shared" ref="E131:S131" si="24">(E120+E108+E97+E85+E74+E62+E51+E38+E27+E16)/10</f>
        <v>29.339600000000001</v>
      </c>
      <c r="F131" s="168">
        <f t="shared" si="24"/>
        <v>29.506700000000006</v>
      </c>
      <c r="G131" s="168">
        <f t="shared" si="24"/>
        <v>112.41549999999999</v>
      </c>
      <c r="H131" s="168">
        <f t="shared" si="24"/>
        <v>832.66070000000002</v>
      </c>
      <c r="I131" s="168">
        <f t="shared" si="24"/>
        <v>0.49260000000000004</v>
      </c>
      <c r="J131" s="168">
        <f t="shared" si="24"/>
        <v>0.59539999999999993</v>
      </c>
      <c r="K131" s="168">
        <f t="shared" si="24"/>
        <v>37.625399999999999</v>
      </c>
      <c r="L131" s="168">
        <f t="shared" si="24"/>
        <v>1.1081699999999999</v>
      </c>
      <c r="M131" s="168">
        <f t="shared" si="24"/>
        <v>2.6787799999999997</v>
      </c>
      <c r="N131" s="168">
        <f t="shared" si="24"/>
        <v>379.72700000000003</v>
      </c>
      <c r="O131" s="168">
        <f t="shared" si="24"/>
        <v>504.16900000000004</v>
      </c>
      <c r="P131" s="168">
        <f t="shared" si="24"/>
        <v>131.47599999999997</v>
      </c>
      <c r="Q131" s="168">
        <f t="shared" si="24"/>
        <v>7.4626000000000001</v>
      </c>
      <c r="R131" s="168">
        <f t="shared" si="24"/>
        <v>2.5134999999999996</v>
      </c>
      <c r="S131" s="168">
        <f t="shared" si="24"/>
        <v>0.34770000000000001</v>
      </c>
      <c r="W131" s="128" t="s">
        <v>120</v>
      </c>
    </row>
    <row r="132" spans="1:23" ht="15" customHeight="1" x14ac:dyDescent="0.35">
      <c r="S132" s="81"/>
    </row>
    <row r="133" spans="1:23" ht="15" customHeight="1" x14ac:dyDescent="0.35">
      <c r="S133" s="81"/>
    </row>
    <row r="134" spans="1:23" ht="15" customHeight="1" x14ac:dyDescent="0.35">
      <c r="S134" s="81"/>
    </row>
    <row r="135" spans="1:23" ht="15" customHeight="1" x14ac:dyDescent="0.35">
      <c r="S135" s="81"/>
    </row>
    <row r="136" spans="1:23" ht="15" customHeight="1" x14ac:dyDescent="0.35">
      <c r="S136" s="81"/>
    </row>
    <row r="137" spans="1:23" ht="15" customHeight="1" x14ac:dyDescent="0.35">
      <c r="S137" s="81"/>
    </row>
    <row r="138" spans="1:23" ht="15" customHeight="1" x14ac:dyDescent="0.35">
      <c r="S138" s="81"/>
    </row>
    <row r="139" spans="1:23" ht="15" customHeight="1" x14ac:dyDescent="0.35">
      <c r="S139" s="81"/>
    </row>
    <row r="140" spans="1:23" ht="15" customHeight="1" x14ac:dyDescent="0.35">
      <c r="S140" s="81"/>
    </row>
    <row r="141" spans="1:23" ht="15" customHeight="1" x14ac:dyDescent="0.35">
      <c r="S141" s="81"/>
    </row>
    <row r="142" spans="1:23" ht="15" customHeight="1" x14ac:dyDescent="0.35">
      <c r="S142" s="81"/>
    </row>
    <row r="143" spans="1:23" ht="15" customHeight="1" x14ac:dyDescent="0.35">
      <c r="S143" s="81"/>
    </row>
    <row r="144" spans="1:23" ht="15" customHeight="1" x14ac:dyDescent="0.35">
      <c r="S144" s="81"/>
    </row>
    <row r="145" spans="19:19" ht="15" customHeight="1" x14ac:dyDescent="0.35">
      <c r="S145" s="81"/>
    </row>
    <row r="146" spans="19:19" ht="15" customHeight="1" x14ac:dyDescent="0.35">
      <c r="S146" s="81"/>
    </row>
    <row r="147" spans="19:19" ht="15" customHeight="1" x14ac:dyDescent="0.35">
      <c r="S147" s="81"/>
    </row>
    <row r="148" spans="19:19" ht="15" customHeight="1" x14ac:dyDescent="0.35">
      <c r="S148" s="81"/>
    </row>
    <row r="149" spans="19:19" ht="15" customHeight="1" x14ac:dyDescent="0.35">
      <c r="S149" s="81"/>
    </row>
    <row r="150" spans="19:19" ht="15" customHeight="1" x14ac:dyDescent="0.35">
      <c r="S150" s="81"/>
    </row>
    <row r="151" spans="19:19" ht="15" customHeight="1" x14ac:dyDescent="0.35">
      <c r="S151" s="81"/>
    </row>
    <row r="152" spans="19:19" ht="15" customHeight="1" x14ac:dyDescent="0.35">
      <c r="S152" s="81"/>
    </row>
    <row r="153" spans="19:19" ht="15" customHeight="1" x14ac:dyDescent="0.35">
      <c r="S153" s="81"/>
    </row>
    <row r="154" spans="19:19" ht="15" customHeight="1" x14ac:dyDescent="0.35">
      <c r="S154" s="81"/>
    </row>
    <row r="155" spans="19:19" ht="15" customHeight="1" x14ac:dyDescent="0.35">
      <c r="S155" s="81"/>
    </row>
    <row r="156" spans="19:19" ht="15" customHeight="1" x14ac:dyDescent="0.35">
      <c r="S156" s="81"/>
    </row>
    <row r="157" spans="19:19" ht="15" customHeight="1" x14ac:dyDescent="0.35">
      <c r="S157" s="81"/>
    </row>
    <row r="158" spans="19:19" ht="15" customHeight="1" x14ac:dyDescent="0.35">
      <c r="S158" s="81"/>
    </row>
    <row r="159" spans="19:19" ht="15" customHeight="1" x14ac:dyDescent="0.35">
      <c r="S159" s="81"/>
    </row>
    <row r="160" spans="19:19" ht="15" customHeight="1" x14ac:dyDescent="0.35">
      <c r="S160" s="81"/>
    </row>
    <row r="161" spans="19:19" ht="15" customHeight="1" x14ac:dyDescent="0.35">
      <c r="S161" s="81"/>
    </row>
    <row r="162" spans="19:19" ht="15" customHeight="1" x14ac:dyDescent="0.35">
      <c r="S162" s="81"/>
    </row>
    <row r="163" spans="19:19" ht="15" customHeight="1" x14ac:dyDescent="0.35">
      <c r="S163" s="81"/>
    </row>
    <row r="164" spans="19:19" ht="15" customHeight="1" x14ac:dyDescent="0.35">
      <c r="S164" s="81"/>
    </row>
    <row r="165" spans="19:19" ht="15" customHeight="1" x14ac:dyDescent="0.35">
      <c r="S165" s="81"/>
    </row>
    <row r="166" spans="19:19" ht="15" customHeight="1" x14ac:dyDescent="0.35">
      <c r="S166" s="81"/>
    </row>
    <row r="167" spans="19:19" ht="15" customHeight="1" x14ac:dyDescent="0.35">
      <c r="S167" s="81"/>
    </row>
    <row r="168" spans="19:19" ht="15" customHeight="1" x14ac:dyDescent="0.35">
      <c r="S168" s="81"/>
    </row>
    <row r="169" spans="19:19" ht="15" customHeight="1" x14ac:dyDescent="0.35">
      <c r="S169" s="81"/>
    </row>
    <row r="170" spans="19:19" ht="15" customHeight="1" x14ac:dyDescent="0.35">
      <c r="S170" s="81"/>
    </row>
    <row r="171" spans="19:19" ht="15" customHeight="1" x14ac:dyDescent="0.35">
      <c r="S171" s="81"/>
    </row>
    <row r="172" spans="19:19" ht="15" customHeight="1" x14ac:dyDescent="0.35">
      <c r="S172" s="81"/>
    </row>
    <row r="173" spans="19:19" ht="15" customHeight="1" x14ac:dyDescent="0.35">
      <c r="S173" s="81"/>
    </row>
    <row r="174" spans="19:19" ht="15" customHeight="1" x14ac:dyDescent="0.35">
      <c r="S174" s="81"/>
    </row>
    <row r="175" spans="19:19" ht="15" customHeight="1" x14ac:dyDescent="0.35">
      <c r="S175" s="81"/>
    </row>
    <row r="176" spans="19:19" ht="15" customHeight="1" x14ac:dyDescent="0.35">
      <c r="S176" s="81"/>
    </row>
    <row r="177" spans="19:19" ht="15" customHeight="1" x14ac:dyDescent="0.35">
      <c r="S177" s="81"/>
    </row>
    <row r="178" spans="19:19" ht="15" customHeight="1" x14ac:dyDescent="0.35">
      <c r="S178" s="81"/>
    </row>
    <row r="179" spans="19:19" ht="15" customHeight="1" x14ac:dyDescent="0.35">
      <c r="S179" s="81"/>
    </row>
    <row r="180" spans="19:19" ht="15" customHeight="1" x14ac:dyDescent="0.35">
      <c r="S180" s="81"/>
    </row>
    <row r="181" spans="19:19" ht="15" customHeight="1" x14ac:dyDescent="0.35">
      <c r="S181" s="81"/>
    </row>
    <row r="182" spans="19:19" ht="15" customHeight="1" x14ac:dyDescent="0.35">
      <c r="S182" s="81"/>
    </row>
    <row r="183" spans="19:19" ht="15" customHeight="1" x14ac:dyDescent="0.35">
      <c r="S183" s="81"/>
    </row>
    <row r="184" spans="19:19" ht="15" customHeight="1" x14ac:dyDescent="0.35">
      <c r="S184" s="81"/>
    </row>
    <row r="185" spans="19:19" ht="15" customHeight="1" x14ac:dyDescent="0.35">
      <c r="S185" s="81"/>
    </row>
    <row r="186" spans="19:19" ht="15" customHeight="1" x14ac:dyDescent="0.35">
      <c r="S186" s="81"/>
    </row>
    <row r="187" spans="19:19" ht="15" customHeight="1" x14ac:dyDescent="0.35">
      <c r="S187" s="81"/>
    </row>
    <row r="188" spans="19:19" ht="15" customHeight="1" x14ac:dyDescent="0.35">
      <c r="S188" s="81"/>
    </row>
    <row r="189" spans="19:19" ht="15" customHeight="1" x14ac:dyDescent="0.35">
      <c r="S189" s="81"/>
    </row>
    <row r="190" spans="19:19" ht="15" customHeight="1" x14ac:dyDescent="0.35">
      <c r="S190" s="81"/>
    </row>
    <row r="191" spans="19:19" ht="15" customHeight="1" x14ac:dyDescent="0.35">
      <c r="S191" s="81"/>
    </row>
    <row r="192" spans="19:19" ht="15" customHeight="1" x14ac:dyDescent="0.35">
      <c r="S192" s="81"/>
    </row>
    <row r="193" spans="19:19" ht="15" customHeight="1" x14ac:dyDescent="0.35">
      <c r="S193" s="81"/>
    </row>
    <row r="194" spans="19:19" ht="15" customHeight="1" x14ac:dyDescent="0.35">
      <c r="S194" s="81"/>
    </row>
    <row r="195" spans="19:19" ht="15" customHeight="1" x14ac:dyDescent="0.35">
      <c r="S195" s="81"/>
    </row>
    <row r="196" spans="19:19" ht="15" customHeight="1" x14ac:dyDescent="0.35">
      <c r="S196" s="81"/>
    </row>
    <row r="197" spans="19:19" ht="15" customHeight="1" x14ac:dyDescent="0.35">
      <c r="S197" s="81"/>
    </row>
    <row r="198" spans="19:19" ht="15" customHeight="1" x14ac:dyDescent="0.35">
      <c r="S198" s="81"/>
    </row>
    <row r="199" spans="19:19" ht="15" customHeight="1" x14ac:dyDescent="0.35">
      <c r="S199" s="81"/>
    </row>
    <row r="200" spans="19:19" ht="15" customHeight="1" x14ac:dyDescent="0.35">
      <c r="S200" s="81"/>
    </row>
    <row r="201" spans="19:19" ht="15" customHeight="1" x14ac:dyDescent="0.35">
      <c r="S201" s="81"/>
    </row>
    <row r="202" spans="19:19" ht="15" customHeight="1" x14ac:dyDescent="0.35">
      <c r="S202" s="81"/>
    </row>
    <row r="203" spans="19:19" ht="15" customHeight="1" x14ac:dyDescent="0.35">
      <c r="S203" s="81"/>
    </row>
    <row r="204" spans="19:19" ht="15" customHeight="1" x14ac:dyDescent="0.35">
      <c r="S204" s="81"/>
    </row>
    <row r="205" spans="19:19" ht="15" customHeight="1" x14ac:dyDescent="0.35">
      <c r="S205" s="81"/>
    </row>
    <row r="206" spans="19:19" ht="15" customHeight="1" x14ac:dyDescent="0.35">
      <c r="S206" s="81"/>
    </row>
    <row r="207" spans="19:19" ht="15" customHeight="1" x14ac:dyDescent="0.35">
      <c r="S207" s="81"/>
    </row>
    <row r="208" spans="19:19" ht="15" customHeight="1" x14ac:dyDescent="0.35">
      <c r="S208" s="81"/>
    </row>
    <row r="209" spans="19:19" ht="15" customHeight="1" x14ac:dyDescent="0.35">
      <c r="S209" s="81"/>
    </row>
    <row r="210" spans="19:19" ht="15" customHeight="1" x14ac:dyDescent="0.35">
      <c r="S210" s="81"/>
    </row>
    <row r="211" spans="19:19" ht="15" customHeight="1" x14ac:dyDescent="0.35">
      <c r="S211" s="81"/>
    </row>
    <row r="212" spans="19:19" ht="15" customHeight="1" x14ac:dyDescent="0.35">
      <c r="S212" s="81"/>
    </row>
    <row r="213" spans="19:19" ht="15" customHeight="1" x14ac:dyDescent="0.35">
      <c r="S213" s="81"/>
    </row>
    <row r="214" spans="19:19" ht="15" customHeight="1" x14ac:dyDescent="0.35">
      <c r="S214" s="81"/>
    </row>
    <row r="215" spans="19:19" ht="15" customHeight="1" x14ac:dyDescent="0.35">
      <c r="S215" s="81"/>
    </row>
    <row r="216" spans="19:19" ht="15" customHeight="1" x14ac:dyDescent="0.35">
      <c r="S216" s="81"/>
    </row>
    <row r="217" spans="19:19" ht="15" customHeight="1" x14ac:dyDescent="0.35">
      <c r="S217" s="81"/>
    </row>
    <row r="218" spans="19:19" ht="15" customHeight="1" x14ac:dyDescent="0.35">
      <c r="S218" s="81"/>
    </row>
    <row r="219" spans="19:19" ht="15" customHeight="1" x14ac:dyDescent="0.35">
      <c r="S219" s="81"/>
    </row>
    <row r="220" spans="19:19" ht="15" customHeight="1" x14ac:dyDescent="0.35">
      <c r="S220" s="81"/>
    </row>
    <row r="221" spans="19:19" ht="15" customHeight="1" x14ac:dyDescent="0.35">
      <c r="S221" s="81"/>
    </row>
    <row r="222" spans="19:19" ht="15" customHeight="1" x14ac:dyDescent="0.35">
      <c r="S222" s="81"/>
    </row>
    <row r="223" spans="19:19" ht="15" customHeight="1" x14ac:dyDescent="0.35">
      <c r="S223" s="81"/>
    </row>
    <row r="224" spans="19:19" ht="15" customHeight="1" x14ac:dyDescent="0.35">
      <c r="S224" s="81"/>
    </row>
    <row r="225" spans="19:19" ht="15" customHeight="1" x14ac:dyDescent="0.35">
      <c r="S225" s="81"/>
    </row>
    <row r="226" spans="19:19" ht="15" customHeight="1" x14ac:dyDescent="0.35">
      <c r="S226" s="81"/>
    </row>
    <row r="227" spans="19:19" ht="15" customHeight="1" x14ac:dyDescent="0.35">
      <c r="S227" s="81"/>
    </row>
    <row r="228" spans="19:19" ht="15" customHeight="1" x14ac:dyDescent="0.35">
      <c r="S228" s="81"/>
    </row>
    <row r="229" spans="19:19" ht="15" customHeight="1" x14ac:dyDescent="0.35">
      <c r="S229" s="81"/>
    </row>
    <row r="230" spans="19:19" ht="15" customHeight="1" x14ac:dyDescent="0.35">
      <c r="S230" s="81"/>
    </row>
    <row r="231" spans="19:19" ht="15" customHeight="1" x14ac:dyDescent="0.35">
      <c r="S231" s="81"/>
    </row>
    <row r="232" spans="19:19" ht="15" customHeight="1" x14ac:dyDescent="0.35">
      <c r="S232" s="81"/>
    </row>
    <row r="233" spans="19:19" ht="15" customHeight="1" x14ac:dyDescent="0.35">
      <c r="S233" s="81"/>
    </row>
    <row r="234" spans="19:19" ht="15" customHeight="1" x14ac:dyDescent="0.35">
      <c r="S234" s="81"/>
    </row>
    <row r="235" spans="19:19" ht="15" customHeight="1" x14ac:dyDescent="0.35">
      <c r="S235" s="81"/>
    </row>
    <row r="236" spans="19:19" ht="15" customHeight="1" x14ac:dyDescent="0.35">
      <c r="S236" s="81"/>
    </row>
    <row r="237" spans="19:19" ht="15" customHeight="1" x14ac:dyDescent="0.35">
      <c r="S237" s="81"/>
    </row>
  </sheetData>
  <mergeCells count="18">
    <mergeCell ref="A5:A6"/>
    <mergeCell ref="D5:D6"/>
    <mergeCell ref="E5:G5"/>
    <mergeCell ref="H5:H6"/>
    <mergeCell ref="N5:R5"/>
    <mergeCell ref="I5:M5"/>
    <mergeCell ref="B5:B6"/>
    <mergeCell ref="C5:C6"/>
    <mergeCell ref="B54:C54"/>
    <mergeCell ref="B41:C41"/>
    <mergeCell ref="B30:C30"/>
    <mergeCell ref="B18:C18"/>
    <mergeCell ref="B7:C7"/>
    <mergeCell ref="B111:C111"/>
    <mergeCell ref="B100:C100"/>
    <mergeCell ref="B88:C88"/>
    <mergeCell ref="B77:C77"/>
    <mergeCell ref="B65:C6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Сырьё лето</vt:lpstr>
      <vt:lpstr>Меню лето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2020-08-26T12:35:08Z</dcterms:modified>
</cp:coreProperties>
</file>